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drawings/drawing4.xml" ContentType="application/vnd.openxmlformats-officedocument.drawing+xml"/>
  <Override PartName="/xl/tables/table2.xml" ContentType="application/vnd.openxmlformats-officedocument.spreadsheetml.table+xml"/>
  <Override PartName="/xl/drawings/drawing5.xml" ContentType="application/vnd.openxmlformats-officedocument.drawing+xml"/>
  <Override PartName="/xl/tables/table3.xml" ContentType="application/vnd.openxmlformats-officedocument.spreadsheetml.table+xml"/>
  <Override PartName="/xl/drawings/drawing6.xml" ContentType="application/vnd.openxmlformats-officedocument.drawing+xml"/>
  <Override PartName="/xl/tables/table4.xml" ContentType="application/vnd.openxmlformats-officedocument.spreadsheetml.table+xml"/>
  <Override PartName="/xl/drawings/drawing7.xml" ContentType="application/vnd.openxmlformats-officedocument.drawing+xml"/>
  <Override PartName="/xl/tables/table5.xml" ContentType="application/vnd.openxmlformats-officedocument.spreadsheetml.table+xml"/>
  <Override PartName="/xl/drawings/drawing8.xml" ContentType="application/vnd.openxmlformats-officedocument.drawing+xml"/>
  <Override PartName="/xl/tables/table6.xml" ContentType="application/vnd.openxmlformats-officedocument.spreadsheetml.table+xml"/>
  <Override PartName="/xl/drawings/drawing9.xml" ContentType="application/vnd.openxmlformats-officedocument.drawing+xml"/>
  <Override PartName="/xl/tables/table7.xml" ContentType="application/vnd.openxmlformats-officedocument.spreadsheetml.table+xml"/>
  <Override PartName="/xl/drawings/drawing10.xml" ContentType="application/vnd.openxmlformats-officedocument.drawing+xml"/>
  <Override PartName="/xl/tables/table8.xml" ContentType="application/vnd.openxmlformats-officedocument.spreadsheetml.table+xml"/>
  <Override PartName="/xl/drawings/drawing11.xml" ContentType="application/vnd.openxmlformats-officedocument.drawing+xml"/>
  <Override PartName="/xl/tables/table9.xml" ContentType="application/vnd.openxmlformats-officedocument.spreadsheetml.table+xml"/>
  <Override PartName="/xl/drawings/drawing12.xml" ContentType="application/vnd.openxmlformats-officedocument.drawing+xml"/>
  <Override PartName="/xl/tables/table10.xml" ContentType="application/vnd.openxmlformats-officedocument.spreadsheetml.table+xml"/>
  <Override PartName="/xl/drawings/drawing13.xml" ContentType="application/vnd.openxmlformats-officedocument.drawing+xml"/>
  <Override PartName="/xl/tables/table11.xml" ContentType="application/vnd.openxmlformats-officedocument.spreadsheetml.table+xml"/>
  <Override PartName="/xl/drawings/drawing14.xml" ContentType="application/vnd.openxmlformats-officedocument.drawing+xml"/>
  <Override PartName="/xl/tables/table12.xml" ContentType="application/vnd.openxmlformats-officedocument.spreadsheetml.table+xml"/>
  <Override PartName="/xl/drawings/drawing15.xml" ContentType="application/vnd.openxmlformats-officedocument.drawing+xml"/>
  <Override PartName="/xl/tables/table13.xml" ContentType="application/vnd.openxmlformats-officedocument.spreadsheetml.table+xml"/>
  <Override PartName="/xl/drawings/drawing16.xml" ContentType="application/vnd.openxmlformats-officedocument.drawing+xml"/>
  <Override PartName="/xl/tables/table14.xml" ContentType="application/vnd.openxmlformats-officedocument.spreadsheetml.table+xml"/>
  <Override PartName="/xl/drawings/drawing17.xml" ContentType="application/vnd.openxmlformats-officedocument.drawing+xml"/>
  <Override PartName="/xl/tables/table15.xml" ContentType="application/vnd.openxmlformats-officedocument.spreadsheetml.table+xml"/>
  <Override PartName="/xl/drawings/drawing18.xml" ContentType="application/vnd.openxmlformats-officedocument.drawing+xml"/>
  <Override PartName="/xl/tables/table16.xml" ContentType="application/vnd.openxmlformats-officedocument.spreadsheetml.table+xml"/>
  <Override PartName="/xl/drawings/drawing19.xml" ContentType="application/vnd.openxmlformats-officedocument.drawing+xml"/>
  <Override PartName="/xl/tables/table17.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03"/>
  <workbookPr defaultThemeVersion="166925"/>
  <mc:AlternateContent xmlns:mc="http://schemas.openxmlformats.org/markup-compatibility/2006">
    <mc:Choice Requires="x15">
      <x15ac:absPath xmlns:x15ac="http://schemas.microsoft.com/office/spreadsheetml/2010/11/ac" url="https://copper8.sharepoint.com/sites/copper8/Copper8/OPDRACHTEN/AEC - Amsterdam Economic Board/AEC01 - Inkoopchecklist/"/>
    </mc:Choice>
  </mc:AlternateContent>
  <xr:revisionPtr revIDLastSave="51" documentId="8_{BB2AC3FD-A2F4-45E2-98B1-0F48C4C8965F}" xr6:coauthVersionLast="47" xr6:coauthVersionMax="47" xr10:uidLastSave="{4EEA3FF9-5F37-4C11-8DF5-3ACF96CC9DE3}"/>
  <bookViews>
    <workbookView xWindow="-28920" yWindow="-120" windowWidth="29040" windowHeight="15840" tabRatio="652" firstSheet="1" activeTab="3" xr2:uid="{FD33543D-D779-46BC-A4B0-9F3679962CE6}"/>
  </bookViews>
  <sheets>
    <sheet name="Instructie" sheetId="8" r:id="rId1"/>
    <sheet name="Overview" sheetId="19" r:id="rId2"/>
    <sheet name="Automaten" sheetId="18" r:id="rId3"/>
    <sheet name="Bedrijfskleding" sheetId="3" r:id="rId4"/>
    <sheet name="Buitenlandse dienstreizen" sheetId="25" r:id="rId5"/>
    <sheet name="Catering" sheetId="5" r:id="rId6"/>
    <sheet name="Dienstauto's" sheetId="26" r:id="rId7"/>
    <sheet name="Drukwerk" sheetId="6" r:id="rId8"/>
    <sheet name="Elektriciteit" sheetId="22" r:id="rId9"/>
    <sheet name="Externe locaties" sheetId="10" r:id="rId10"/>
    <sheet name="Gas" sheetId="23" r:id="rId11"/>
    <sheet name="ICT" sheetId="20" r:id="rId12"/>
    <sheet name="Kantoorstoffering" sheetId="24" r:id="rId13"/>
    <sheet name="Netwerken" sheetId="21" r:id="rId14"/>
    <sheet name="Kantoorartikelen" sheetId="11" r:id="rId15"/>
    <sheet name="Kantoormeubilair" sheetId="12" r:id="rId16"/>
    <sheet name="Papier" sheetId="14" r:id="rId17"/>
    <sheet name="Reiniging bedrijfskleding" sheetId="15" r:id="rId18"/>
    <sheet name="Schoonmaak" sheetId="17" r:id="rId19"/>
    <sheet name="Validatie" sheetId="27" state="hidden" r:id="rId20"/>
  </sheets>
  <definedNames>
    <definedName name="validatie">Validatie!$A$1:$A$4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 i="17" l="1" a="1"/>
  <c r="B3" i="17" s="1"/>
  <c r="B19" i="19" s="1"/>
  <c r="B6" i="17"/>
  <c r="E19" i="19" s="1"/>
  <c r="B5" i="17"/>
  <c r="D19" i="19" s="1"/>
  <c r="B4" i="17"/>
  <c r="C19" i="19" s="1"/>
  <c r="B3" i="15" a="1"/>
  <c r="B3" i="15" s="1"/>
  <c r="B18" i="19" s="1"/>
  <c r="B6" i="15"/>
  <c r="E18" i="19" s="1"/>
  <c r="B5" i="15"/>
  <c r="D18" i="19" s="1"/>
  <c r="B4" i="15"/>
  <c r="C18" i="19" s="1"/>
  <c r="B3" i="26" a="1"/>
  <c r="B3" i="26" s="1"/>
  <c r="B7" i="19" s="1"/>
  <c r="B4" i="26"/>
  <c r="C7" i="19" s="1"/>
  <c r="B5" i="26"/>
  <c r="D7" i="19" s="1"/>
  <c r="B6" i="26"/>
  <c r="E7" i="19" s="1"/>
  <c r="B6" i="25"/>
  <c r="E5" i="19" s="1"/>
  <c r="B5" i="25"/>
  <c r="D5" i="19" s="1"/>
  <c r="B4" i="25"/>
  <c r="C5" i="19" s="1"/>
  <c r="B3" i="25" a="1"/>
  <c r="B3" i="25" s="1"/>
  <c r="B5" i="19" s="1"/>
  <c r="B6" i="20"/>
  <c r="E12" i="19" s="1"/>
  <c r="B5" i="20"/>
  <c r="D12" i="19" s="1"/>
  <c r="B4" i="20"/>
  <c r="C12" i="19" s="1"/>
  <c r="B3" i="20" a="1"/>
  <c r="B3" i="20" s="1"/>
  <c r="B12" i="19" s="1"/>
  <c r="B6" i="21"/>
  <c r="E16" i="19" s="1"/>
  <c r="B5" i="21"/>
  <c r="D16" i="19" s="1"/>
  <c r="B4" i="21"/>
  <c r="C16" i="19" s="1"/>
  <c r="B3" i="21" a="1"/>
  <c r="B3" i="21" s="1"/>
  <c r="B16" i="19" s="1"/>
  <c r="B6" i="24"/>
  <c r="E15" i="19" s="1"/>
  <c r="B5" i="24"/>
  <c r="D15" i="19" s="1"/>
  <c r="B4" i="24"/>
  <c r="C15" i="19" s="1"/>
  <c r="B3" i="24" a="1"/>
  <c r="B3" i="24" s="1"/>
  <c r="B15" i="19" s="1"/>
  <c r="B6" i="23"/>
  <c r="E11" i="19" s="1"/>
  <c r="B5" i="23"/>
  <c r="D11" i="19" s="1"/>
  <c r="B4" i="23"/>
  <c r="C11" i="19" s="1"/>
  <c r="B3" i="23" a="1"/>
  <c r="B3" i="23" s="1"/>
  <c r="B11" i="19" s="1"/>
  <c r="B6" i="22"/>
  <c r="E9" i="19" s="1"/>
  <c r="B5" i="22"/>
  <c r="D9" i="19" s="1"/>
  <c r="B4" i="22"/>
  <c r="C9" i="19" s="1"/>
  <c r="B3" i="22" a="1"/>
  <c r="B3" i="22" s="1"/>
  <c r="B9" i="19" s="1"/>
  <c r="B4" i="3"/>
  <c r="C4" i="19" s="1"/>
  <c r="B4" i="18"/>
  <c r="C3" i="19" s="1"/>
  <c r="B6" i="11"/>
  <c r="E13" i="19" s="1"/>
  <c r="B5" i="11"/>
  <c r="D13" i="19" s="1"/>
  <c r="B4" i="11"/>
  <c r="C13" i="19" s="1"/>
  <c r="B3" i="11" a="1"/>
  <c r="B3" i="11" s="1"/>
  <c r="B13" i="19" s="1"/>
  <c r="B6" i="12"/>
  <c r="E14" i="19" s="1"/>
  <c r="B5" i="12"/>
  <c r="D14" i="19" s="1"/>
  <c r="B4" i="12"/>
  <c r="C14" i="19" s="1"/>
  <c r="B3" i="12" a="1"/>
  <c r="B3" i="12" s="1"/>
  <c r="B14" i="19" s="1"/>
  <c r="B6" i="14"/>
  <c r="E17" i="19" s="1"/>
  <c r="B5" i="14"/>
  <c r="D17" i="19" s="1"/>
  <c r="B4" i="14"/>
  <c r="C17" i="19" s="1"/>
  <c r="B3" i="14" a="1"/>
  <c r="B3" i="14" s="1"/>
  <c r="B17" i="19" s="1"/>
  <c r="B6" i="18"/>
  <c r="E3" i="19" s="1"/>
  <c r="B5" i="18"/>
  <c r="D3" i="19" s="1"/>
  <c r="B3" i="18" a="1"/>
  <c r="B3" i="18" s="1"/>
  <c r="B3" i="19" s="1"/>
  <c r="B6" i="3"/>
  <c r="E4" i="19" s="1"/>
  <c r="B5" i="3"/>
  <c r="D4" i="19" s="1"/>
  <c r="B3" i="3" a="1"/>
  <c r="B3" i="3" s="1"/>
  <c r="B4" i="19" s="1"/>
  <c r="B6" i="5"/>
  <c r="E6" i="19" s="1"/>
  <c r="B5" i="5"/>
  <c r="D6" i="19" s="1"/>
  <c r="B4" i="5"/>
  <c r="C6" i="19" s="1"/>
  <c r="B3" i="5" a="1"/>
  <c r="B3" i="5" s="1"/>
  <c r="B6" i="19" s="1"/>
  <c r="B6" i="6"/>
  <c r="E8" i="19" s="1"/>
  <c r="B5" i="6"/>
  <c r="D8" i="19" s="1"/>
  <c r="B4" i="6"/>
  <c r="C8" i="19" s="1"/>
  <c r="B3" i="6" a="1"/>
  <c r="B3" i="6" s="1"/>
  <c r="B8" i="19" s="1"/>
  <c r="B6" i="10"/>
  <c r="E10" i="19" s="1"/>
  <c r="B5" i="10"/>
  <c r="D10" i="19" s="1"/>
  <c r="B4" i="10"/>
  <c r="C10" i="19" s="1"/>
  <c r="B3" i="10" a="1"/>
  <c r="B3" i="10" s="1"/>
  <c r="B10" i="19"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<sst xmlns="http://schemas.openxmlformats.org/spreadsheetml/2006/main" count="1049" uniqueCount="335">
  <si>
    <t xml:space="preserve">                 Checklist MVI-criteria</t>
  </si>
  <si>
    <t>Introductie</t>
  </si>
  <si>
    <t xml:space="preserve">Dit document bevat eisen en gunningcriteria voor Maatschappelijk Verantwoord Inkopen (MVI) van facilitaire productgroepen. Per productgroep is één tabblad opgesteld, die als checklist dient voor de te stellen eisen en criteria. </t>
  </si>
  <si>
    <t>Toelichting MVI-criteria</t>
  </si>
  <si>
    <r>
      <t xml:space="preserve">Bovenstaande eisen zijn een overzicht van de landelijke MVI-eisen, -criteria en -contractbepalingen. Deze zijn, inclusief de uitgewerkte teksten, te vinden op MVIcriteria.nl. De eisen zijn ingedeeld op drie duurzaamheidsprestaties: 
- niveau 1 is een </t>
    </r>
    <r>
      <rPr>
        <b/>
        <sz val="11"/>
        <color rgb="FF000000"/>
        <rFont val="Georgia"/>
        <family val="1"/>
      </rPr>
      <t>basis</t>
    </r>
    <r>
      <rPr>
        <sz val="11"/>
        <color rgb="FF000000"/>
        <rFont val="Georgia"/>
        <family val="1"/>
      </rPr>
      <t xml:space="preserve">niveau
- niveau 2 is een </t>
    </r>
    <r>
      <rPr>
        <b/>
        <sz val="11"/>
        <color rgb="FF000000"/>
        <rFont val="Georgia"/>
        <family val="1"/>
      </rPr>
      <t>significant</t>
    </r>
    <r>
      <rPr>
        <sz val="11"/>
        <color rgb="FF000000"/>
        <rFont val="Georgia"/>
        <family val="1"/>
      </rPr>
      <t xml:space="preserve"> niveau 
- niveau 3 is een </t>
    </r>
    <r>
      <rPr>
        <b/>
        <sz val="11"/>
        <color rgb="FF000000"/>
        <rFont val="Georgia"/>
        <family val="1"/>
      </rPr>
      <t>ambitieus</t>
    </r>
    <r>
      <rPr>
        <sz val="11"/>
        <color rgb="FF000000"/>
        <rFont val="Georgia"/>
        <family val="1"/>
      </rPr>
      <t xml:space="preserve"> niveau
Alle eisen zijn met zorg opgesteld door een team experts, in opdracht van de Rijksoverheid. Alle niveaus zijn haalbaar voor de markt.</t>
    </r>
  </si>
  <si>
    <t>Gebruik checklist</t>
  </si>
  <si>
    <r>
      <rPr>
        <b/>
        <sz val="11"/>
        <color theme="1"/>
        <rFont val="Georgia"/>
        <family val="1"/>
      </rPr>
      <t>Stap 1</t>
    </r>
    <r>
      <rPr>
        <sz val="11"/>
        <color theme="1"/>
        <rFont val="Georgia"/>
        <family val="1"/>
      </rPr>
      <t xml:space="preserve">
Ga je één van onderstaande productgroepen aanbesteden? Hanteer dan het bijbehorende tabblad als checklist.
</t>
    </r>
    <r>
      <rPr>
        <b/>
        <sz val="11"/>
        <color theme="1"/>
        <rFont val="Georgia"/>
        <family val="1"/>
      </rPr>
      <t xml:space="preserve">Stap 2
</t>
    </r>
    <r>
      <rPr>
        <sz val="11"/>
        <color theme="1"/>
        <rFont val="Georgia"/>
        <family val="1"/>
      </rPr>
      <t xml:space="preserve">Is een eis, gunningcriterium of contractbepaling niet van toepassing - bijvoorbeeld omdat een specifieke bepaling buiten de scope van de vraag valt - vul dan in de betreffende grijze cel </t>
    </r>
    <r>
      <rPr>
        <b/>
        <sz val="11"/>
        <color theme="1"/>
        <rFont val="Georgia"/>
        <family val="1"/>
      </rPr>
      <t xml:space="preserve">n.v.t. </t>
    </r>
    <r>
      <rPr>
        <sz val="11"/>
        <color theme="1"/>
        <rFont val="Georgia"/>
        <family val="1"/>
      </rPr>
      <t xml:space="preserve">in.
</t>
    </r>
    <r>
      <rPr>
        <b/>
        <sz val="11"/>
        <color theme="1"/>
        <rFont val="Georgia"/>
        <family val="1"/>
      </rPr>
      <t>Stap 3</t>
    </r>
    <r>
      <rPr>
        <sz val="11"/>
        <color theme="1"/>
        <rFont val="Georgia"/>
        <family val="1"/>
      </rPr>
      <t xml:space="preserve">
Vul vervolgens in de grijze cellen een </t>
    </r>
    <r>
      <rPr>
        <b/>
        <sz val="11"/>
        <color theme="1"/>
        <rFont val="Georgia"/>
        <family val="1"/>
      </rPr>
      <t>V</t>
    </r>
    <r>
      <rPr>
        <sz val="11"/>
        <color theme="1"/>
        <rFont val="Georgia"/>
        <family val="1"/>
      </rPr>
      <t xml:space="preserve"> in wanneer:
- bij een </t>
    </r>
    <r>
      <rPr>
        <u/>
        <sz val="11"/>
        <color theme="1"/>
        <rFont val="Georgia"/>
        <family val="1"/>
      </rPr>
      <t>eis:</t>
    </r>
    <r>
      <rPr>
        <sz val="11"/>
        <color theme="1"/>
        <rFont val="Georgia"/>
        <family val="1"/>
      </rPr>
      <t xml:space="preserve"> deze is meegenomen in zowel de uitvraag als het contract;
- bij een </t>
    </r>
    <r>
      <rPr>
        <u/>
        <sz val="11"/>
        <color theme="1"/>
        <rFont val="Georgia"/>
        <family val="1"/>
      </rPr>
      <t>gunningcriterium:</t>
    </r>
    <r>
      <rPr>
        <sz val="11"/>
        <color theme="1"/>
        <rFont val="Georgia"/>
        <family val="1"/>
      </rPr>
      <t xml:space="preserve"> deze is opgenomen in de uitvraag en heeft geleid tot contractafspraken op dit vlak met de winnende inschrijver;
- bij een </t>
    </r>
    <r>
      <rPr>
        <u/>
        <sz val="11"/>
        <color theme="1"/>
        <rFont val="Georgia"/>
        <family val="1"/>
      </rPr>
      <t>contractbepaling:</t>
    </r>
    <r>
      <rPr>
        <sz val="11"/>
        <color theme="1"/>
        <rFont val="Georgia"/>
        <family val="1"/>
      </rPr>
      <t xml:space="preserve"> deze is meegenomen in het contract.
Vervolgens volgt het resultaat (behaalde niveau) bovenin het tabblad.
-&gt; vul een </t>
    </r>
    <r>
      <rPr>
        <b/>
        <sz val="11"/>
        <color theme="1"/>
        <rFont val="Georgia"/>
        <family val="1"/>
      </rPr>
      <t xml:space="preserve">N </t>
    </r>
    <r>
      <rPr>
        <sz val="11"/>
        <color theme="1"/>
        <rFont val="Georgia"/>
        <family val="1"/>
      </rPr>
      <t xml:space="preserve">in wanneer een eis, criterium of bepaling </t>
    </r>
    <r>
      <rPr>
        <u/>
        <sz val="11"/>
        <color theme="1"/>
        <rFont val="Georgia"/>
        <family val="1"/>
      </rPr>
      <t>niet</t>
    </r>
    <r>
      <rPr>
        <sz val="11"/>
        <color theme="1"/>
        <rFont val="Georgia"/>
        <family val="1"/>
      </rPr>
      <t xml:space="preserve"> is meegenomen
--&gt; voor de volledige teksten van de eisen, criteria en contractbepalingen, zie MVIcriteria.nl</t>
    </r>
  </si>
  <si>
    <t>Productgroepen</t>
  </si>
  <si>
    <t>In dit document zijn checklists voor de volgende productgroepen opgenomen:
-Automaten
-Bedrijfskleding
-Buitenlandse dienstreizen
-Catering
-Dienstauto’s
-Drukwerk
-Elektriciteit
-Externe vergader- en verblijffaciliteiten
-Gas
-ICT hardware en mobiele apparaten
-Kantoorartikelen
-Kantoormeubilair
-Kantoorstoffering
-Netwerken, datacenterhardware en telefoniediensten
-Papier
-Reiniging bedrijfskleding
-Schoonmaak</t>
  </si>
  <si>
    <t>Overige productgroepen</t>
  </si>
  <si>
    <r>
      <t xml:space="preserve">Naast bovenstaande productgroepen zijn er ook nog diverse andere productgroepen beschikbaar op MVIcriteria.nl. Deze zijn dus </t>
    </r>
    <r>
      <rPr>
        <u/>
        <sz val="11"/>
        <color theme="1"/>
        <rFont val="Georgia"/>
        <family val="1"/>
      </rPr>
      <t>niet</t>
    </r>
    <r>
      <rPr>
        <sz val="11"/>
        <color theme="1"/>
        <rFont val="Georgia"/>
        <family val="1"/>
      </rPr>
      <t xml:space="preserve"> opgenomen in deze checklist. Deze overige productgroepen zijn ingedeeld in vijf categorieën:
1. Automatisering en telecommunicatie, met o.a. ICT-hardware en telefonie
2. Energie, met o.a. elektriciteit en gas
3. Grond-, weg- en waterbouw, met een nadruk op het realiseren van infrastructuur
4. Kantoorgebouwen, met zowel nieuw- als verbouw
5. Transport en vervoer, met o.a. bedrijfsvoertuigen en verhuisdiensten</t>
    </r>
  </si>
  <si>
    <t>Overzicht behaald ambitieniveau</t>
  </si>
  <si>
    <t>Inkoopplanning</t>
  </si>
  <si>
    <t>Categorie</t>
  </si>
  <si>
    <t>Niveau</t>
  </si>
  <si>
    <t>Eisen</t>
  </si>
  <si>
    <t>Gunningcriteria</t>
  </si>
  <si>
    <t>Contractbepalingen</t>
  </si>
  <si>
    <t>Jaar</t>
  </si>
  <si>
    <t>Ambitieniveau</t>
  </si>
  <si>
    <t>Automaten</t>
  </si>
  <si>
    <t>Bedrijfskleding</t>
  </si>
  <si>
    <t>Buitenlandse dienstreizen</t>
  </si>
  <si>
    <t>Catering</t>
  </si>
  <si>
    <t>Dienstauto’s</t>
  </si>
  <si>
    <t>Drukwerk</t>
  </si>
  <si>
    <t>Elektriciteit</t>
  </si>
  <si>
    <t>Externe vergader- en verblijffaciliteiten</t>
  </si>
  <si>
    <t>Gas</t>
  </si>
  <si>
    <t>ICT hardware en mobiele apparaten</t>
  </si>
  <si>
    <t>Kantoorartikelen</t>
  </si>
  <si>
    <t>Kantoormeubilair</t>
  </si>
  <si>
    <t>Kantoorstoffering</t>
  </si>
  <si>
    <t>Netwerken, datacenterhardware en telefoniediensten</t>
  </si>
  <si>
    <t>Papier</t>
  </si>
  <si>
    <t>Reiniging bedrijfskleding</t>
  </si>
  <si>
    <t>Schoonmaak</t>
  </si>
  <si>
    <t>Samenvatting</t>
  </si>
  <si>
    <t>Prestaties</t>
  </si>
  <si>
    <t>Eisenset</t>
  </si>
  <si>
    <t>Type</t>
  </si>
  <si>
    <t>Omschrijving</t>
  </si>
  <si>
    <t>Check</t>
  </si>
  <si>
    <t>Energiezuinige apparaten</t>
  </si>
  <si>
    <t>Eis</t>
  </si>
  <si>
    <t>Grenswaarden energiegebruik automaten</t>
  </si>
  <si>
    <t>Biobased beker</t>
  </si>
  <si>
    <t>Biobased beker aanbieden verplicht</t>
  </si>
  <si>
    <t>Verpakkingen</t>
  </si>
  <si>
    <t>Verplichte toelichting op verpakkingskeuze volgens Essentiële Eisen</t>
  </si>
  <si>
    <t>Secundaire/tertiaire verpakking van gerecycled materiaal</t>
  </si>
  <si>
    <t>Vervoer goederen</t>
  </si>
  <si>
    <t>Voertuigen voor vervoer goederen voldoen ten minste aan emissieklasse 5</t>
  </si>
  <si>
    <t>Voertuigen voor vervoer goederen voldoen aan emissieklasse 6</t>
  </si>
  <si>
    <t>Inname, recycling &amp; circulair gebruik</t>
  </si>
  <si>
    <t>GC</t>
  </si>
  <si>
    <t>Inname en circulair gebruik van koffie-residu wordt hoger gewaardeerd</t>
  </si>
  <si>
    <t>Meer inname en recycling van geleverde producten wordt hoger gewaardeerd</t>
  </si>
  <si>
    <t>Inzamelen en recyclen van verpakkingen wordt hoger gewaardeerd</t>
  </si>
  <si>
    <t>Ontwerp gericht op toekomstig hergebruik</t>
  </si>
  <si>
    <t>Automaten geschikt voor recycling worden hoger gewaardeerd</t>
  </si>
  <si>
    <t>Gereviseerde apparaten</t>
  </si>
  <si>
    <t>Gereviseerde apparaten worden hoger gewaardeerd</t>
  </si>
  <si>
    <t>Social return</t>
  </si>
  <si>
    <t>Minimaal 5% social return is vereist</t>
  </si>
  <si>
    <t>Een hoger percentage dan 5% social return wordt hoger gewaardeerd</t>
  </si>
  <si>
    <t>CB</t>
  </si>
  <si>
    <t>De opdrachtnemer rapporteert over de uitvoer van social return</t>
  </si>
  <si>
    <t>Verbeterplan inzet automaten</t>
  </si>
  <si>
    <t>Verbeterplan efficiëntere inzet automaten verplicht</t>
  </si>
  <si>
    <t>Leveranciers van textielproducten</t>
  </si>
  <si>
    <t>Procedures en managementsystemen voor oorsprong vezels en beheer chemische stoffen bij productie textielproducten</t>
  </si>
  <si>
    <t>V</t>
  </si>
  <si>
    <t>Verplicht ketenbeheerssysteem voor circulair textiel</t>
  </si>
  <si>
    <t>N</t>
  </si>
  <si>
    <t>Aanwezige stoffen in eindproduct</t>
  </si>
  <si>
    <t>Limietwaarden voor schadelijke stoffen volgens OEKO-TEX 100 label worden niet overschreden</t>
  </si>
  <si>
    <t>Melding en risicobeoordeling bij toevoegen van nanomaterialen zijn verplicht</t>
  </si>
  <si>
    <t>Ontwerp voor recycling</t>
  </si>
  <si>
    <t>Beter ontwerp voor circulariteit wordt hoger gewaardeerd</t>
  </si>
  <si>
    <t>Mogelijkheid tot herbruikbaarheid en recycling verpakkingen wordt hoger gewaardeerd</t>
  </si>
  <si>
    <t>Internationale sociale voorwaarden</t>
  </si>
  <si>
    <t>Verbeteren arbeidsomstandigheden, mensenrechten en leefbaar loon (ISV)</t>
  </si>
  <si>
    <t>Materiaalgebruik</t>
  </si>
  <si>
    <t>Minimaal 10% (gewichtspercentage) gerecyclede textielvezels in handdoeken, polo's en schorten</t>
  </si>
  <si>
    <t>Gebruik van een hoger percentage circulair materiaal voor textiel wordt hoger gewaardeerd</t>
  </si>
  <si>
    <t>Biologische productie</t>
  </si>
  <si>
    <t>Milieuvriendelijke productiewijze van textiel wordt hoger gewaardeerd</t>
  </si>
  <si>
    <t>Inname, recycling en hoogwaardige toepassing</t>
  </si>
  <si>
    <t>Meer inname, recycling en hoogwaardige toepassing van afgedankte bedrijfskleding wordt hoger gewaardeerd</t>
  </si>
  <si>
    <t>Leer</t>
  </si>
  <si>
    <t>Waterzuivering bij leerproductie wordt hoger gewaardeerd</t>
  </si>
  <si>
    <t>Textiel met meer dan 50% wol</t>
  </si>
  <si>
    <t>Grenswaarden vervuiling afvalwater bij wolproductie</t>
  </si>
  <si>
    <t>Textielproducten met meer dan 50% synthetische cellulosevezels</t>
  </si>
  <si>
    <t>Grenswaarden zwavelemissies in de lucht</t>
  </si>
  <si>
    <t>Grenswaarden gehalogeneerde emissie uit pulp</t>
  </si>
  <si>
    <t>Reizen met vliegtuig of trein</t>
  </si>
  <si>
    <t>Alleen trein aanbieden bij reisduur van minder dan 6 uur of reisafstand tot 500 km</t>
  </si>
  <si>
    <t>Voor autohuur binnen EU: Energielabel huurauto</t>
  </si>
  <si>
    <t>Aanbieden huurauto's met energielabel A of B wordt hoger gewaardeerd</t>
  </si>
  <si>
    <t>CO2-compensatie</t>
  </si>
  <si>
    <r>
      <t>100% CO</t>
    </r>
    <r>
      <rPr>
        <vertAlign val="subscript"/>
        <sz val="11"/>
        <color theme="1"/>
        <rFont val="Georgia"/>
        <family val="1"/>
      </rPr>
      <t>2</t>
    </r>
    <r>
      <rPr>
        <sz val="11"/>
        <color theme="1"/>
        <rFont val="Georgia"/>
        <family val="1"/>
      </rPr>
      <t>-compensatie dienstreizen</t>
    </r>
  </si>
  <si>
    <r>
      <t>CO</t>
    </r>
    <r>
      <rPr>
        <vertAlign val="subscript"/>
        <sz val="11"/>
        <color theme="1"/>
        <rFont val="Georgia"/>
        <family val="1"/>
      </rPr>
      <t>2</t>
    </r>
    <r>
      <rPr>
        <sz val="11"/>
        <color theme="1"/>
        <rFont val="Georgia"/>
        <family val="1"/>
      </rPr>
      <t>-compensatie als de inkopende organisatie de CO</t>
    </r>
    <r>
      <rPr>
        <vertAlign val="subscript"/>
        <sz val="11"/>
        <color theme="1"/>
        <rFont val="Georgia"/>
        <family val="1"/>
      </rPr>
      <t>2</t>
    </r>
    <r>
      <rPr>
        <sz val="11"/>
        <color theme="1"/>
        <rFont val="Georgia"/>
        <family val="1"/>
      </rPr>
      <t>-uitstoot compenseert</t>
    </r>
  </si>
  <si>
    <t>Milieumanagementsysteem</t>
  </si>
  <si>
    <t>Milieumanagementsysteem is verplicht</t>
  </si>
  <si>
    <t>Exploitatieplan en rapportage</t>
  </si>
  <si>
    <t>De opdrachtnemer levert een exploitatie- en verbeterplan en monitort de daarin genoemde KPI's tijdens de reguliere overlegcyclus</t>
  </si>
  <si>
    <t>De inschrijver levert een exploitatie- en verbeterplan en betere score op de KPI's wordt hoger gewaardeerd (significant)</t>
  </si>
  <si>
    <t>De inschrijver levert een exploitatie- en verbeterplan en betere score op de KPI's wordt hoger gewaardeerd (ambitieus)</t>
  </si>
  <si>
    <t>Standaardmenu banqueting</t>
  </si>
  <si>
    <t>Een veganistische en een vegetarische optie in het standaardmenu zijn verplicht en staan als eerste in de banqueting map</t>
  </si>
  <si>
    <t>In de banqueting map zijn alleen veganistische en vegetarische opties opgenomen</t>
  </si>
  <si>
    <t>Naarmate het standaardmenu een lager gehalte dierlijke eiwitten heeft wordt dit hoger gewaardeerd</t>
  </si>
  <si>
    <t>Enkelvoudige dierlijke producten: milieu en dierenwelzijn</t>
  </si>
  <si>
    <t>Minimaal 50% van de enkelvoudige dierlijke producten voldoet aan milieu- en dierenwelzijnscriteria</t>
  </si>
  <si>
    <t>Als meer dan 50% van de enkelvoudige dierlijke producten voldoet aan milieu- en dierenwelzijnscriteria en/of als 100% eerder is bereikt, wordt dit hoger gewaardeerd</t>
  </si>
  <si>
    <t>Duurzame risicoproducten</t>
  </si>
  <si>
    <t>Koffie, thee, cacao, palmolie en soja voldoen aan duurzaamheidseisen</t>
  </si>
  <si>
    <t>Koffie, thee, cacao, palmolie, soja, voldoen aan duurzaamheidseisen, ook voor diervoederproducten</t>
  </si>
  <si>
    <t>Gezondheid</t>
  </si>
  <si>
    <t>Gezonder aanbod en uitstraling: 60% betere keuzes</t>
  </si>
  <si>
    <t>Gezonder aanbod en uitstraling: 80% betere keuzes</t>
  </si>
  <si>
    <t>Gezonder aanbod en uitstraling: 80% betere keuzes en 100% gezonde uitstraling</t>
  </si>
  <si>
    <t>Gratis kraanwater</t>
  </si>
  <si>
    <t>Aanbieden gratis kraanwater voor de gasten</t>
  </si>
  <si>
    <t>Duurzame disposables</t>
  </si>
  <si>
    <t>Biobased en/of gerecyclede disposables</t>
  </si>
  <si>
    <t>Vermindering CO2-uitstoot</t>
  </si>
  <si>
    <r>
      <t>Medewerking verlenen aan verminderen van CO</t>
    </r>
    <r>
      <rPr>
        <vertAlign val="subscript"/>
        <sz val="11"/>
        <color rgb="FF000000"/>
        <rFont val="Georgia"/>
        <family val="1"/>
      </rPr>
      <t>2</t>
    </r>
    <r>
      <rPr>
        <sz val="11"/>
        <color rgb="FF000000"/>
        <rFont val="Georgia"/>
        <family val="1"/>
      </rPr>
      <t>-uitstoot</t>
    </r>
  </si>
  <si>
    <t>Derving</t>
  </si>
  <si>
    <t>Pilot met metingen derving bij banqueting en keuken</t>
  </si>
  <si>
    <t>Pilot met metingen derving bij banqueting, keuken en bedrijfsrestaurant</t>
  </si>
  <si>
    <t>Afvoer en verwerking disposables</t>
  </si>
  <si>
    <t>Kennis van de afvalverwerking van disposables en medewerking aan afvalverwerkingsplan</t>
  </si>
  <si>
    <t>Niet-dierlijke producten van buiten Europa</t>
  </si>
  <si>
    <t>Van de niet-dierlijke producten van buiten Europa voldoet minimaal 50% aan milieueisen</t>
  </si>
  <si>
    <t>Van de niet-dierlijke producten van buiten Europa voldoet 100% aan milieueisen</t>
  </si>
  <si>
    <t>Naarmate een hoger percentage dranken voldoet aan milieueisen wordt dit hoger gewaardeerd</t>
  </si>
  <si>
    <t>Nederlandse plantaardige producten</t>
  </si>
  <si>
    <t>Een hoger percentage van plantaardige producten dat voldoet aan duurzaamheidscriteria wordt hoger gewaardeerd</t>
  </si>
  <si>
    <t>Continue verbetering</t>
  </si>
  <si>
    <t>Indien leveranciers werken aan continue verbetering wordt dit hoger gewaardeerd</t>
  </si>
  <si>
    <t>Dienstauto's</t>
  </si>
  <si>
    <t>Uitlaatemissies lichte voertuigen (tot 3.500 kg)</t>
  </si>
  <si>
    <t>Voertuigen voldoen ten minste aan de emissieklasse 6d</t>
  </si>
  <si>
    <t>Uitlaatemissies voertuigen</t>
  </si>
  <si>
    <t>Grenswaarden aan CO2-uitstoot van lichte voertuigen</t>
  </si>
  <si>
    <t>Minimaal [x]% zero-emissievoertuigen (M1, M2 en N1)</t>
  </si>
  <si>
    <t>Alle voertuigen (M1, M2 en N1) zijn zero-emissievoertuigen</t>
  </si>
  <si>
    <t>Lagere CO2-uitstoot wordt hoger gewaardeerd</t>
  </si>
  <si>
    <t>Milieubewuste voertuigtechnieken</t>
  </si>
  <si>
    <t>Milieubewuste voertuigtechnieken zijn verplicht - basis</t>
  </si>
  <si>
    <t>Milieubewuste voertuigtechnieken zijn verplicht - significant</t>
  </si>
  <si>
    <t>Levensduur batterij</t>
  </si>
  <si>
    <t>Voertuigbanden</t>
  </si>
  <si>
    <t>Maximale waarden voor geluidsemissie en rolweerstand met minimaal brandstofefficiëntie-klasse C</t>
  </si>
  <si>
    <t>Maximale waarden voor geluidsemissie en rolweerstand met minimaal brandstofefficiëntie-klasse B</t>
  </si>
  <si>
    <t>Maximale waarden voor geluidsemissie en rolweerstand met minimaal brandstofefficiëntie-klasse A</t>
  </si>
  <si>
    <t xml:space="preserve"> Alternatieve brandstoffen/aandrijvingen</t>
  </si>
  <si>
    <t>Meer dienstvoertuigen met alternatieve aandrijving wordt hoger gewaardeerd</t>
  </si>
  <si>
    <t>Hergebruikte onderdelen</t>
  </si>
  <si>
    <t>Inzet hergebruikte onderdelen bij herstelwerkzaamheden</t>
  </si>
  <si>
    <t>Jaarlijkse rapportage van milieumanagementsysteem</t>
  </si>
  <si>
    <t>Jaarlijkse rapportage van verbeterde milieuprestaties</t>
  </si>
  <si>
    <t>Isopropylalcohol</t>
  </si>
  <si>
    <t>Grenswaarden aan isopropylalcoholgehalte</t>
  </si>
  <si>
    <t>Een lager isopropylalcoholgehalte wordt hoger gewaardeerd</t>
  </si>
  <si>
    <t>Drukwerk: gerecycled papier</t>
  </si>
  <si>
    <t>Papier voor professionele afdrukken: 75% teruggewonnen papiervezels, waarvan 80% na verbruik gerecyclede vezels</t>
  </si>
  <si>
    <t>Voertuigen voor vervoer van teruggewonnen papiervezels voldoen ten minste aan emissieklasse 5</t>
  </si>
  <si>
    <t>Verplicht voldoen aan de criteria milieukeur type I voor papierproductie</t>
  </si>
  <si>
    <t>Papier van niet-gerecyclede vezels</t>
  </si>
  <si>
    <t>(Verwerkt) Hout dient aan duurzaamheidseisen te voldoen</t>
  </si>
  <si>
    <t>Beperking van gevaarlijke stoffen en mengsels</t>
  </si>
  <si>
    <t>Grenswaarden emissies naar water en lucht</t>
  </si>
  <si>
    <r>
      <t>Grenswaarde CO</t>
    </r>
    <r>
      <rPr>
        <vertAlign val="subscript"/>
        <sz val="11"/>
        <color rgb="FF000000"/>
        <rFont val="Georgia"/>
        <family val="1"/>
      </rPr>
      <t>2</t>
    </r>
    <r>
      <rPr>
        <sz val="11"/>
        <color rgb="FF000000"/>
        <rFont val="Georgia"/>
        <family val="1"/>
      </rPr>
      <t>-uitstoot</t>
    </r>
  </si>
  <si>
    <t>Circulaire economie</t>
  </si>
  <si>
    <t>Een beter plan circulaire economie wordt hoger gewaardeerd - bij voldoende aanbod</t>
  </si>
  <si>
    <t>Een beter plan circulaire economie wordt hoger gewaardeerd - bij onvoldoende aanbod</t>
  </si>
  <si>
    <t>CO2-voetafdruk</t>
  </si>
  <si>
    <r>
      <t>Lage CO</t>
    </r>
    <r>
      <rPr>
        <vertAlign val="subscript"/>
        <sz val="11"/>
        <color rgb="FF000000"/>
        <rFont val="Georgia"/>
        <family val="1"/>
      </rPr>
      <t>2</t>
    </r>
    <r>
      <rPr>
        <sz val="11"/>
        <color rgb="FF000000"/>
        <rFont val="Georgia"/>
        <family val="1"/>
      </rPr>
      <t>-voetafdruk wordt hoger gewaardeerd</t>
    </r>
  </si>
  <si>
    <t>Internationale Sociale Voorwaarden (ISV)</t>
  </si>
  <si>
    <t>Offsetdrukwerk en/of digitaal printwerk</t>
  </si>
  <si>
    <t>Geen schadelijke stoffen in inkt, verfstoffen, vernis, toevoegingen, reinigingsmiddelen en oplosmiddelen</t>
  </si>
  <si>
    <t>Grenzen aan schadelijke stoffen APEOI, halogenen en ftalaten, biocides</t>
  </si>
  <si>
    <t>Vlampunt reinigingsmiddelen &gt; 55°C</t>
  </si>
  <si>
    <t>Vlampunt reinigingsmiddelen &gt; 100°C wordt hoger gewaardeerd</t>
  </si>
  <si>
    <t>Bij offsetdrukwerk: Drukplaten zonder film en/of chemicaliën vervaardigd worden hoger gewaardeerd</t>
  </si>
  <si>
    <t>Bij offsetdrukwerk en/of digitaal printwerk: recyclebaar drukwerk wordt hoger gewaardeerd</t>
  </si>
  <si>
    <t>Elektriciteit uit hernieuwbare energiebronnen (HE-E)</t>
  </si>
  <si>
    <t>100% van de elektriciteit komt uit hernieuwbare energiebronnen</t>
  </si>
  <si>
    <t>Percentage hernieuwbare energie moet afkomstig zijn uit Nederland</t>
  </si>
  <si>
    <t>Hernieuwbare energie uit biomassa moet afkomstig zijn van gecertificeerde biomassa</t>
  </si>
  <si>
    <t>Hernieuwbare energie moet afkomstig zijn uit bepaalde bronnen (wind, zon en/of biomassa</t>
  </si>
  <si>
    <t>Herkomst</t>
  </si>
  <si>
    <t>Toezegging type bron, en herkomst binnen-/of buitenland</t>
  </si>
  <si>
    <t>Additioneel vermogen</t>
  </si>
  <si>
    <t>Nieuw te bouwen (additioneel) vermogen wordt hoger gewaardeerd</t>
  </si>
  <si>
    <t>Een beter plan circulaire economie wordt hoger gewaardeerd</t>
  </si>
  <si>
    <t>Bereikbaarheid</t>
  </si>
  <si>
    <t>Accommodatie goed bereikbaar met OV</t>
  </si>
  <si>
    <t>Biologische producten</t>
  </si>
  <si>
    <t>Aanbod van biologische producten en producten met duurzaamheidskenmerken wordt hoger gewaardeerd</t>
  </si>
  <si>
    <t>Compenseer broeikasgassen uit fossiel gas</t>
  </si>
  <si>
    <t>Volledige compensatie broeikasgassen fossiel gas</t>
  </si>
  <si>
    <t>Hernieuwbaar gas</t>
  </si>
  <si>
    <t>Hernieuwbaar gas wordt hoger gewaardeerd</t>
  </si>
  <si>
    <t xml:space="preserve"> Internationale Sociale Voorwaarden (ISV)</t>
  </si>
  <si>
    <t>Social Return</t>
  </si>
  <si>
    <t>ICT-hardware en mobiele apparaten</t>
  </si>
  <si>
    <t>Verwerking na einde levensduur</t>
  </si>
  <si>
    <t>SC</t>
  </si>
  <si>
    <t>Meer ervaring met hergebruikte apparatuur wordt hoger gewaardeerd</t>
  </si>
  <si>
    <t>GE</t>
  </si>
  <si>
    <t>Milieumanagementsysteem is verplicht, Automatisering</t>
  </si>
  <si>
    <t>Energie-efficiëntie</t>
  </si>
  <si>
    <t>Producten voldoen aan de 'Energy Star'-criteria</t>
  </si>
  <si>
    <t>Energieprestatie-eisen voor voedingen voor computers</t>
  </si>
  <si>
    <t>Optimale instellingen voor energiebeheer</t>
  </si>
  <si>
    <t>Energie-efficiëntere producten worden hoger gewaardeerd</t>
  </si>
  <si>
    <t>Voedingen voor computers die voldoen aan hogere energieprestatie-eisen worden hoger gewaardeerd</t>
  </si>
  <si>
    <t>Geen kwik in lcd-schermen</t>
  </si>
  <si>
    <t>Geen gevaarlijke stoffen in kunststofonderdelen – ICT Hardware</t>
  </si>
  <si>
    <t>Ten minste 10% gerecycled materiaal in kunststof behuizing</t>
  </si>
  <si>
    <t>Geluid</t>
  </si>
  <si>
    <t>Laag geluidsniveau voor computers, laptops en tablets</t>
  </si>
  <si>
    <t xml:space="preserve"> Beheer van hardware</t>
  </si>
  <si>
    <t>Reserveonderdelen zijn minimaal 5 jaar verkrijgbaar</t>
  </si>
  <si>
    <t>3 jaar updates van het besturingssysteem voor mobiele telefoons</t>
  </si>
  <si>
    <t>4 jaar updates van het besturingssysteem voor mobiele telefoons</t>
  </si>
  <si>
    <t>Verplicht vervangbare onderdelen voor computers, laptops, tablets, beeldschermen en mobiele telefoons</t>
  </si>
  <si>
    <t>Duidelijke instructies over reparatiemogelijkheden</t>
  </si>
  <si>
    <t>Inzamelen, data wissen, hergebruiken en recyclen van geleverde producten</t>
  </si>
  <si>
    <t>Eisen voor goede demontage en recycling - ICT Hardware</t>
  </si>
  <si>
    <t>Betere recycling van (kritische) grondstoffen wordt hoger gewaardeerd</t>
  </si>
  <si>
    <t>Meer hergebruikte producten/productonderdelen wordt hoger gewaardeerd</t>
  </si>
  <si>
    <t>Een beter plan circulaire economie wordt hoger gewaardeerd - bij voldoende aanbod, Automatisering</t>
  </si>
  <si>
    <t>Een beter plan circulaire economie wordt hoger gewaardeerd - bij onvoldoende aanbod, Automatisering</t>
  </si>
  <si>
    <t>Ketenbeheersing</t>
  </si>
  <si>
    <t>Transparante herkomst van onderdelen in geleverde producten</t>
  </si>
  <si>
    <t>Verantwoorde winning van (conflict)mineralen</t>
  </si>
  <si>
    <t>Afvalcompensatie</t>
  </si>
  <si>
    <t>Afvalcompensatie voor laptops, tablets en smartphones is verplicht</t>
  </si>
  <si>
    <t>Levensduur</t>
  </si>
  <si>
    <t>Levensduur batterijen voor laptop, tablets en mobiele telefoons</t>
  </si>
  <si>
    <t>Langere levensduur batterijen voor laptops, tablets en mobiele telefoons wordt hoger gewaardeerd</t>
  </si>
  <si>
    <t>Productgarantie</t>
  </si>
  <si>
    <t>Productgarantie voor laptops, tablets en mobiele telefoons – 3 en 2 jaar</t>
  </si>
  <si>
    <t>Productgarantie voor laptops, tablets en mobiele telefoons – 5 en 3 jaar</t>
  </si>
  <si>
    <t>Levenscyclusanalyse</t>
  </si>
  <si>
    <t>Levenscyclusanalyse (LCA) is verplicht</t>
  </si>
  <si>
    <t>Energieverbruik nieuwe datacenters: design PUE 1.3</t>
  </si>
  <si>
    <t>Energieverbruik nieuwe datacenters: design PUE 1.2</t>
  </si>
  <si>
    <t>Energie efficiëntie eisen voor breedbandapparatuur</t>
  </si>
  <si>
    <t>Historie gemeten PUE</t>
  </si>
  <si>
    <t>Een beter plan van aanpak daadwerkelijke energiebesparing wordt hoger gewaardeerd</t>
  </si>
  <si>
    <t>Supercomputers met Green500 of vergelijkbare power-performance ratio worden hoger gewaardeerd</t>
  </si>
  <si>
    <t>Inzamelen, data wissen en recyclen van geleverde producten - Netwerken en datacenters</t>
  </si>
  <si>
    <t>Energieprestatie</t>
  </si>
  <si>
    <t>Levensduurverlenging</t>
  </si>
  <si>
    <t>Geen gevaarlijke stoffen in kunststofonderdelen</t>
  </si>
  <si>
    <t>Energieverbruik Netwerken/infrastructuur: diensten – Hosting</t>
  </si>
  <si>
    <t>De opdrachtnemer van data-hosting rapporteert driemaandelijks het elektriciteitsgebruik van de apparatuur</t>
  </si>
  <si>
    <t>Naarmate een verbetering van de DCiE wordt gerealiseerd heeft de opdrachtnemer recht op een bonus</t>
  </si>
  <si>
    <t>Kantooartikelen</t>
  </si>
  <si>
    <t>Materiaaleisen</t>
  </si>
  <si>
    <t>Eisen voor opberg- en archiveringsmiddelen</t>
  </si>
  <si>
    <t>Eisen voor etiketten, zelfklevende memoblokjes</t>
  </si>
  <si>
    <t>Eisen voor schrijfgerei</t>
  </si>
  <si>
    <t>Hoger percentage gerecyclede papiervezels wordt hoger gewaardeerd</t>
  </si>
  <si>
    <t>Een beter plan voor circulaire economie wordt hoger gewaardeerd</t>
  </si>
  <si>
    <t>Voorstel biobased leveren</t>
  </si>
  <si>
    <t>Een SMART voorstel voor biobased leveren wordt hoger gewaardeerd</t>
  </si>
  <si>
    <t>Aanbod duurzame kantoorartikelen</t>
  </si>
  <si>
    <t>Toename aandeel duurzame kantoorartikelen met 5% per jaar</t>
  </si>
  <si>
    <t>Een hoger aandeel duurzame kantoorartikelen wordt hoger gewaardeerd</t>
  </si>
  <si>
    <t>Duurzaam hout</t>
  </si>
  <si>
    <t>Plaatmateriaal</t>
  </si>
  <si>
    <t>Voldoen aan formaldehydeklasse E1 is verplicht</t>
  </si>
  <si>
    <t>Formaldehyde-emissies zijn lager dan 50% van de E1-drempelwaarde (spaanplaat) en 65% (MDF)</t>
  </si>
  <si>
    <t>Formaldehyde-emissies zijn lager dan 30%</t>
  </si>
  <si>
    <t>Textiel</t>
  </si>
  <si>
    <t>Eisen ten aanzien van levensduur textiel</t>
  </si>
  <si>
    <t>Basiseisen aan duurzame bekledingsmaterialen</t>
  </si>
  <si>
    <t>Significante eisen aan duurzame bekledingsmaterialen</t>
  </si>
  <si>
    <t>Ambitieuze eisen aan duurzame bekledingsmaterialen</t>
  </si>
  <si>
    <t>Duurzame toevoegingen voldoen aan OEKO-TEX ECO-paspoort eisen</t>
  </si>
  <si>
    <t>Geen gehalogeneerde organische verbindingen als blaasmiddel</t>
  </si>
  <si>
    <t>Opvulmaterialen hebben een laag gehalte aan chemische residuen</t>
  </si>
  <si>
    <t>Opvulmaterialen hebben een lage uitstoot van emissies</t>
  </si>
  <si>
    <t>Coating</t>
  </si>
  <si>
    <t>Beperking voor coatingmengsels</t>
  </si>
  <si>
    <t>Kunststof</t>
  </si>
  <si>
    <t>Eisen aan kunststof onderdelen</t>
  </si>
  <si>
    <t>Samenstelling meubilair</t>
  </si>
  <si>
    <t>Materialen moeten eenvoudig van elkaar te scheiden zijn</t>
  </si>
  <si>
    <t>Levering materialenlijst is verplicht</t>
  </si>
  <si>
    <t>Gebruik van een hoger percentage biobased en/of gerecycled materiaal wordt hoger gewaardeerd</t>
  </si>
  <si>
    <t>Afwezigheid van chemicaliën en stoffen op de 'C2C banned list' in het eindproduct wordt hoger gewaardeerd</t>
  </si>
  <si>
    <t>Geen gebruik van chemicaliën en stoffen op de 'C2C banned list' tijdens het productieproces wordt hoger gewaardeerd</t>
  </si>
  <si>
    <t>Verwaarloosbare concentraties van stoffen op de REACH-kandidatenlijst worden hoger gewaardeerd</t>
  </si>
  <si>
    <t>Minimum garantie van 10 jaar (nieuw) en 5 jaar (refurbished)</t>
  </si>
  <si>
    <t>Nalevering van onderdelen minstens 10 jaar lang mogelijk</t>
  </si>
  <si>
    <t>Gerecycled papier</t>
  </si>
  <si>
    <t>Voor kopieerpapier en grafisch papier voor gewoon kantoorgebruik: 100% teruggewonnen papiervezels, waarvan 65% uit recycling</t>
  </si>
  <si>
    <t>Levering van monsters voor kwaliteitstests</t>
  </si>
  <si>
    <t>Verplicht voldoen aan de criteria Milieukeur Type I voor papierproductie</t>
  </si>
  <si>
    <t>Naarmate meer voertuigen voor transport van teruggewonnen papiervezels voldoen aan emissieklasse 6 wordt een hogere waardering toegekend</t>
  </si>
  <si>
    <r>
      <t>Lagere CO</t>
    </r>
    <r>
      <rPr>
        <vertAlign val="subscript"/>
        <sz val="11"/>
        <color rgb="FF000000"/>
        <rFont val="Georgia"/>
        <family val="1"/>
      </rPr>
      <t>2</t>
    </r>
    <r>
      <rPr>
        <sz val="11"/>
        <color rgb="FF000000"/>
        <rFont val="Georgia"/>
        <family val="1"/>
      </rPr>
      <t>-uitstoot wordt hoger gewaardeerd</t>
    </r>
  </si>
  <si>
    <r>
      <t>Emissies naar water en lucht: lagere AOX en P</t>
    </r>
    <r>
      <rPr>
        <vertAlign val="subscript"/>
        <sz val="11"/>
        <color rgb="FF000000"/>
        <rFont val="Georgia"/>
        <family val="1"/>
      </rPr>
      <t>COD</t>
    </r>
    <r>
      <rPr>
        <sz val="11"/>
        <color rgb="FF000000"/>
        <rFont val="Georgia"/>
        <family val="1"/>
      </rPr>
      <t> wordt hoger gewaardeerd</t>
    </r>
  </si>
  <si>
    <t>Producten met milieukeur certificaat worden hoger gewaardeerd</t>
  </si>
  <si>
    <t>Kringloop sluiten</t>
  </si>
  <si>
    <t>Inspanningsverplichting tot recyclen van 70% van het gebruikte papier</t>
  </si>
  <si>
    <t>Chemisch reinigen</t>
  </si>
  <si>
    <t>6e generatie PER-reinigingsapparatuur verplicht</t>
  </si>
  <si>
    <t>Nuttig gebruik van restwarmte wordt hoger gewaardeerd</t>
  </si>
  <si>
    <t>Reinigen zonder speciale behandeling</t>
  </si>
  <si>
    <t>Wasmiddelen met type I milieukeurmerk verplicht</t>
  </si>
  <si>
    <t>Hergebruik warmte en water bij het natwassen wordt hoger gewaardeerd</t>
  </si>
  <si>
    <t>Schoonmaakmiddelen</t>
  </si>
  <si>
    <t>Milieukeur schoonmaakproducten voor harde oppervlakken is verplicht</t>
  </si>
  <si>
    <t>Gebruik van geconcentreerde onverdunde schoonmaakmiddelen is verplicht</t>
  </si>
  <si>
    <t>Desinfecterende bestanddelen bij handreiniging worden uitgesloten</t>
  </si>
  <si>
    <t>Gebruik bulkverpakkingen</t>
  </si>
  <si>
    <t>Navulbare flacons zijn verplicht</t>
  </si>
  <si>
    <t>Doseersystemen</t>
  </si>
  <si>
    <t>Gebruik doseersystemen is verplicht</t>
  </si>
  <si>
    <t>Vloeronderhoud</t>
  </si>
  <si>
    <t>Periodiek vloeronderhoud moet zijn afgestemd op wensen</t>
  </si>
  <si>
    <t>Plan van aanpak: casus</t>
  </si>
  <si>
    <t>SMART maatregelen in plan van aanpak wordt hoger gewaardeerd</t>
  </si>
  <si>
    <t>Verbeterplan</t>
  </si>
  <si>
    <t>Opdrachtnemer stelt binnen half jaar verbeterplan op</t>
  </si>
  <si>
    <t>n.v.t.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</si>
</sst>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Calibri"/>
      <family val="2"/>
      <scheme val="minor"/>
    </font>
    <font>
      <sz val="11"/>
      <color rgb="FF000000"/>
      <name val="Arial"/>
      <family val="2"/>
    </font>
    <font>
      <b/>
      <sz val="26"/>
      <color theme="1"/>
      <name val="Georgia"/>
      <family val="1"/>
    </font>
    <font>
      <b/>
      <sz val="11"/>
      <color theme="0"/>
      <name val="Georgia"/>
      <family val="1"/>
    </font>
    <font>
      <sz val="11"/>
      <color rgb="FF000000"/>
      <name val="Georgia"/>
      <family val="1"/>
    </font>
    <font>
      <sz val="11"/>
      <color theme="1"/>
      <name val="Georgia"/>
      <family val="1"/>
    </font>
    <font>
      <b/>
      <sz val="11"/>
      <color theme="1"/>
      <name val="Georgia"/>
      <family val="1"/>
    </font>
    <font>
      <u/>
      <sz val="11"/>
      <color theme="1"/>
      <name val="Georgia"/>
      <family val="1"/>
    </font>
    <font>
      <i/>
      <sz val="11"/>
      <color theme="1"/>
      <name val="Georgia"/>
      <family val="1"/>
    </font>
    <font>
      <vertAlign val="subscript"/>
      <sz val="11"/>
      <color rgb="FF000000"/>
      <name val="Georgia"/>
      <family val="1"/>
    </font>
    <font>
      <i/>
      <sz val="11"/>
      <color rgb="FF000000"/>
      <name val="Georgia"/>
      <family val="1"/>
    </font>
    <font>
      <b/>
      <sz val="9"/>
      <color theme="1"/>
      <name val="Georgia"/>
      <family val="1"/>
    </font>
    <font>
      <b/>
      <sz val="11"/>
      <color rgb="FF000000"/>
      <name val="Georgia"/>
      <family val="1"/>
    </font>
    <font>
      <u/>
      <sz val="11"/>
      <color theme="10"/>
      <name val="Calibri"/>
      <family val="2"/>
      <scheme val="minor"/>
    </font>
    <font>
      <sz val="12"/>
      <color theme="1"/>
      <name val="Georgia"/>
      <family val="1"/>
    </font>
    <font>
      <vertAlign val="subscript"/>
      <sz val="11"/>
      <color theme="1"/>
      <name val="Georgia"/>
      <family val="1"/>
    </font>
    <font>
      <b/>
      <sz val="16"/>
      <color theme="0"/>
      <name val="Georgia"/>
      <family val="1"/>
    </font>
    <font>
      <u/>
      <sz val="12"/>
      <color theme="10"/>
      <name val="Georgia"/>
      <family val="1"/>
    </font>
  </fonts>
  <fills count="5">
    <fill>
      <patternFill patternType="none"/>
    </fill>
    <fill>
      <patternFill patternType="gray125"/>
    </fill>
    <fill>
      <patternFill patternType="solid">
        <fgColor theme="0" tint="-0.14999847407452621"/>
        <bgColor indexed="64"/>
      </patternFill>
    </fill>
    <fill>
      <patternFill patternType="solid">
        <fgColor rgb="FFFF0000"/>
        <bgColor indexed="64"/>
      </patternFill>
    </fill>
    <fill>
      <patternFill patternType="solid">
        <fgColor rgb="FFAFCDE1"/>
        <bgColor indexed="64"/>
      </patternFill>
    </fill>
  </fills>
  <borders count="13">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s>
  <cellStyleXfs count="2">
    <xf numFmtId="0" fontId="0" fillId="0" borderId="0"/>
    <xf numFmtId="0" fontId="13" fillId="0" borderId="0" applyNumberFormat="0" applyFill="0" applyBorder="0" applyAlignment="0" applyProtection="0"/>
  </cellStyleXfs>
  <cellXfs count="132">
    <xf numFmtId="0" fontId="0" fillId="0" borderId="0" xfId="0"/>
    <xf numFmtId="0" fontId="1" fillId="0" borderId="0" xfId="0" applyFont="1"/>
    <xf numFmtId="0" fontId="0" fillId="0" borderId="0" xfId="0" applyAlignment="1">
      <alignment wrapText="1"/>
    </xf>
    <xf numFmtId="0" fontId="2" fillId="0" borderId="0" xfId="0" quotePrefix="1" applyFont="1" applyAlignment="1">
      <alignment vertical="center"/>
    </xf>
    <xf numFmtId="0" fontId="3" fillId="3" borderId="0" xfId="0" applyFont="1" applyFill="1" applyAlignment="1">
      <alignment horizontal="center" wrapText="1"/>
    </xf>
    <xf numFmtId="0" fontId="4" fillId="0" borderId="0" xfId="0" applyFont="1" applyAlignment="1">
      <alignment wrapText="1"/>
    </xf>
    <xf numFmtId="0" fontId="3" fillId="3" borderId="0" xfId="0" applyFont="1" applyFill="1" applyAlignment="1">
      <alignment horizontal="center"/>
    </xf>
    <xf numFmtId="0" fontId="5" fillId="0" borderId="0" xfId="0" applyFont="1" applyAlignment="1">
      <alignment wrapText="1"/>
    </xf>
    <xf numFmtId="0" fontId="6" fillId="0" borderId="1" xfId="0" applyFont="1" applyBorder="1" applyAlignment="1">
      <alignment horizontal="center"/>
    </xf>
    <xf numFmtId="0" fontId="6" fillId="0" borderId="1" xfId="0" applyFont="1" applyBorder="1"/>
    <xf numFmtId="0" fontId="8" fillId="0" borderId="2" xfId="0" applyFont="1" applyBorder="1" applyAlignment="1">
      <alignment horizontal="left"/>
    </xf>
    <xf numFmtId="0" fontId="5" fillId="0" borderId="2" xfId="0" applyFont="1" applyBorder="1" applyAlignment="1">
      <alignment horizontal="center"/>
    </xf>
    <xf numFmtId="0" fontId="5" fillId="0" borderId="2" xfId="0" applyFont="1" applyBorder="1"/>
    <xf numFmtId="0" fontId="8" fillId="0" borderId="2" xfId="0" applyFont="1" applyBorder="1" applyAlignment="1">
      <alignment horizontal="center"/>
    </xf>
    <xf numFmtId="0" fontId="5" fillId="0" borderId="3" xfId="0" applyFont="1" applyBorder="1" applyAlignment="1">
      <alignment horizontal="center"/>
    </xf>
    <xf numFmtId="0" fontId="5" fillId="0" borderId="3" xfId="0" applyFont="1" applyBorder="1"/>
    <xf numFmtId="0" fontId="5" fillId="0" borderId="0" xfId="0" applyFont="1" applyAlignment="1">
      <alignment horizontal="center"/>
    </xf>
    <xf numFmtId="0" fontId="5" fillId="0" borderId="0" xfId="0" applyFont="1"/>
    <xf numFmtId="0" fontId="5" fillId="0" borderId="6" xfId="0" applyFont="1" applyBorder="1"/>
    <xf numFmtId="0" fontId="5" fillId="0" borderId="1" xfId="0" applyFont="1" applyBorder="1"/>
    <xf numFmtId="0" fontId="4" fillId="0" borderId="6" xfId="0" applyFont="1" applyBorder="1"/>
    <xf numFmtId="0" fontId="6" fillId="4" borderId="0" xfId="0" applyFont="1" applyFill="1" applyAlignment="1">
      <alignment horizontal="center" vertical="center"/>
    </xf>
    <xf numFmtId="0" fontId="6" fillId="4" borderId="0" xfId="0" applyFont="1" applyFill="1" applyAlignment="1">
      <alignment horizontal="left"/>
    </xf>
    <xf numFmtId="0" fontId="5" fillId="4" borderId="0" xfId="0" applyFont="1" applyFill="1"/>
    <xf numFmtId="0" fontId="4" fillId="0" borderId="3" xfId="0" applyFont="1" applyBorder="1" applyAlignment="1">
      <alignment vertical="center" wrapText="1"/>
    </xf>
    <xf numFmtId="0" fontId="5" fillId="2" borderId="4" xfId="0" applyFont="1" applyFill="1" applyBorder="1" applyAlignment="1">
      <alignment horizontal="center" vertical="center"/>
    </xf>
    <xf numFmtId="0" fontId="4" fillId="0" borderId="1" xfId="0" applyFont="1" applyBorder="1" applyAlignment="1">
      <alignment vertical="center" wrapText="1"/>
    </xf>
    <xf numFmtId="0" fontId="4" fillId="0" borderId="0" xfId="0" applyFont="1" applyAlignment="1">
      <alignment vertical="center" wrapText="1"/>
    </xf>
    <xf numFmtId="0" fontId="4" fillId="0" borderId="3" xfId="0" applyFont="1" applyBorder="1"/>
    <xf numFmtId="0" fontId="4" fillId="0" borderId="0" xfId="0" applyFont="1"/>
    <xf numFmtId="0" fontId="4" fillId="0" borderId="2" xfId="0" applyFont="1" applyBorder="1" applyAlignment="1">
      <alignment vertical="center" wrapText="1"/>
    </xf>
    <xf numFmtId="0" fontId="8" fillId="0" borderId="2" xfId="0" applyFont="1" applyBorder="1" applyAlignment="1">
      <alignment horizontal="left" vertical="center"/>
    </xf>
    <xf numFmtId="0" fontId="8" fillId="0" borderId="2" xfId="0" applyFont="1" applyBorder="1" applyAlignment="1">
      <alignment horizontal="center" vertical="center" wrapText="1"/>
    </xf>
    <xf numFmtId="0" fontId="5" fillId="0" borderId="0" xfId="0" applyFont="1" applyAlignment="1">
      <alignment horizontal="center" vertical="center" wrapText="1"/>
    </xf>
    <xf numFmtId="0" fontId="5" fillId="0" borderId="1" xfId="0" applyFont="1" applyBorder="1" applyAlignment="1">
      <alignment horizontal="center" vertical="center" wrapText="1"/>
    </xf>
    <xf numFmtId="0" fontId="5" fillId="0" borderId="0" xfId="0" applyFont="1" applyAlignment="1">
      <alignment vertical="center" wrapText="1"/>
    </xf>
    <xf numFmtId="0" fontId="5" fillId="0" borderId="1" xfId="0" applyFont="1" applyBorder="1" applyAlignment="1">
      <alignment vertical="center" wrapText="1"/>
    </xf>
    <xf numFmtId="0" fontId="4" fillId="0" borderId="5" xfId="0" applyFont="1" applyBorder="1" applyAlignment="1">
      <alignment vertical="center" wrapText="1"/>
    </xf>
    <xf numFmtId="0" fontId="10" fillId="0" borderId="2" xfId="0" applyFont="1" applyBorder="1" applyAlignment="1">
      <alignment horizontal="center" vertical="center" wrapText="1"/>
    </xf>
    <xf numFmtId="0" fontId="4" fillId="0" borderId="7" xfId="0" applyFont="1" applyBorder="1" applyAlignment="1">
      <alignment vertical="center" wrapText="1"/>
    </xf>
    <xf numFmtId="0" fontId="6" fillId="0" borderId="1" xfId="0" applyFont="1" applyBorder="1" applyAlignment="1">
      <alignment horizontal="center" vertical="center" wrapText="1"/>
    </xf>
    <xf numFmtId="0" fontId="6" fillId="0" borderId="1" xfId="0" applyFont="1" applyBorder="1" applyAlignment="1">
      <alignment vertical="center" wrapText="1"/>
    </xf>
    <xf numFmtId="0" fontId="5" fillId="0" borderId="0" xfId="0" applyFont="1" applyAlignment="1">
      <alignment vertical="center"/>
    </xf>
    <xf numFmtId="0" fontId="6" fillId="4" borderId="0" xfId="0" applyFont="1" applyFill="1" applyAlignment="1">
      <alignment horizontal="left" vertical="center"/>
    </xf>
    <xf numFmtId="0" fontId="5" fillId="4" borderId="0" xfId="0" applyFont="1" applyFill="1" applyAlignment="1">
      <alignment vertical="center"/>
    </xf>
    <xf numFmtId="0" fontId="6" fillId="0" borderId="1" xfId="0" applyFont="1" applyBorder="1" applyAlignment="1">
      <alignment horizontal="center" vertical="center"/>
    </xf>
    <xf numFmtId="0" fontId="6" fillId="0" borderId="1" xfId="0" applyFont="1" applyBorder="1" applyAlignment="1">
      <alignment vertical="center"/>
    </xf>
    <xf numFmtId="0" fontId="8" fillId="0" borderId="2" xfId="0" applyFont="1" applyBorder="1" applyAlignment="1">
      <alignment horizontal="center" vertical="center"/>
    </xf>
    <xf numFmtId="0" fontId="5" fillId="0" borderId="3" xfId="0" applyFont="1" applyBorder="1" applyAlignment="1">
      <alignment horizontal="center" vertical="center"/>
    </xf>
    <xf numFmtId="0" fontId="5" fillId="0" borderId="1" xfId="0" applyFont="1" applyBorder="1" applyAlignment="1">
      <alignment horizontal="center" vertical="center"/>
    </xf>
    <xf numFmtId="0" fontId="5" fillId="0" borderId="0" xfId="0" applyFont="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wrapText="1"/>
    </xf>
    <xf numFmtId="0" fontId="5" fillId="0" borderId="6" xfId="0" applyFont="1" applyBorder="1" applyAlignment="1">
      <alignment vertical="center" wrapText="1"/>
    </xf>
    <xf numFmtId="0" fontId="5" fillId="0" borderId="7" xfId="0" applyFont="1" applyBorder="1" applyAlignment="1">
      <alignment vertical="center" wrapText="1"/>
    </xf>
    <xf numFmtId="0" fontId="5" fillId="0" borderId="0" xfId="0" applyFont="1" applyAlignment="1">
      <alignment horizontal="left" vertical="top" wrapText="1"/>
    </xf>
    <xf numFmtId="0" fontId="4" fillId="0" borderId="1" xfId="0" applyFont="1" applyBorder="1"/>
    <xf numFmtId="0" fontId="8" fillId="0" borderId="1" xfId="0" applyFont="1" applyBorder="1" applyAlignment="1">
      <alignment horizontal="center" vertical="center" wrapText="1"/>
    </xf>
    <xf numFmtId="0" fontId="5" fillId="0" borderId="2" xfId="0" applyFont="1" applyBorder="1" applyAlignment="1">
      <alignment horizontal="center" vertical="center" wrapText="1"/>
    </xf>
    <xf numFmtId="0" fontId="8" fillId="0" borderId="3" xfId="0" applyFont="1" applyBorder="1" applyAlignment="1">
      <alignment horizontal="left" vertical="center"/>
    </xf>
    <xf numFmtId="0" fontId="8" fillId="0" borderId="3" xfId="0" applyFont="1" applyBorder="1" applyAlignment="1">
      <alignment horizontal="center" vertical="center"/>
    </xf>
    <xf numFmtId="0" fontId="8" fillId="0" borderId="0" xfId="0" applyFont="1" applyAlignment="1">
      <alignment horizontal="center" vertical="center"/>
    </xf>
    <xf numFmtId="0" fontId="8" fillId="0" borderId="0" xfId="0" applyFont="1"/>
    <xf numFmtId="0" fontId="8" fillId="0" borderId="1" xfId="0" applyFont="1" applyBorder="1" applyAlignment="1">
      <alignment horizontal="center" vertical="center"/>
    </xf>
    <xf numFmtId="0" fontId="5" fillId="0" borderId="9" xfId="0" applyFont="1" applyBorder="1" applyAlignment="1">
      <alignment horizontal="center" vertical="center" wrapText="1"/>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5" xfId="0" applyFont="1" applyBorder="1"/>
    <xf numFmtId="0" fontId="8" fillId="0" borderId="0" xfId="0" applyFont="1" applyAlignment="1">
      <alignment horizontal="left" vertical="center"/>
    </xf>
    <xf numFmtId="0" fontId="5" fillId="0" borderId="11" xfId="0" applyFont="1" applyBorder="1" applyAlignment="1">
      <alignment horizontal="center" vertical="center"/>
    </xf>
    <xf numFmtId="0" fontId="5" fillId="0" borderId="7" xfId="0" applyFont="1" applyBorder="1"/>
    <xf numFmtId="0" fontId="8" fillId="0" borderId="3" xfId="0" applyFont="1" applyBorder="1" applyAlignment="1">
      <alignment horizontal="center"/>
    </xf>
    <xf numFmtId="0" fontId="8" fillId="0" borderId="1" xfId="0" applyFont="1" applyBorder="1" applyAlignment="1">
      <alignment horizontal="left"/>
    </xf>
    <xf numFmtId="0" fontId="8" fillId="0" borderId="1" xfId="0" applyFont="1" applyBorder="1" applyAlignment="1">
      <alignment horizontal="center"/>
    </xf>
    <xf numFmtId="0" fontId="5" fillId="0" borderId="9" xfId="0" applyFont="1" applyBorder="1" applyAlignment="1">
      <alignment horizontal="center"/>
    </xf>
    <xf numFmtId="0" fontId="5" fillId="0" borderId="11" xfId="0" applyFont="1" applyBorder="1" applyAlignment="1">
      <alignment horizontal="center"/>
    </xf>
    <xf numFmtId="0" fontId="5" fillId="0" borderId="10" xfId="0" applyFont="1" applyBorder="1" applyAlignment="1">
      <alignment horizontal="center"/>
    </xf>
    <xf numFmtId="0" fontId="5" fillId="0" borderId="1" xfId="0" applyFont="1" applyBorder="1" applyAlignment="1">
      <alignment horizontal="center"/>
    </xf>
    <xf numFmtId="0" fontId="5" fillId="0" borderId="6" xfId="0" applyFont="1" applyBorder="1" applyAlignment="1">
      <alignment horizontal="left"/>
    </xf>
    <xf numFmtId="0" fontId="5" fillId="0" borderId="7" xfId="0" applyFont="1" applyBorder="1" applyAlignment="1">
      <alignment horizontal="left"/>
    </xf>
    <xf numFmtId="0" fontId="5" fillId="0" borderId="5" xfId="0" applyFont="1" applyBorder="1" applyAlignment="1">
      <alignment horizontal="left"/>
    </xf>
    <xf numFmtId="0" fontId="5" fillId="0" borderId="1" xfId="0" applyFont="1" applyBorder="1" applyAlignment="1">
      <alignment horizontal="left"/>
    </xf>
    <xf numFmtId="0" fontId="5" fillId="0" borderId="3" xfId="0" applyFont="1" applyBorder="1" applyAlignment="1">
      <alignment horizontal="left"/>
    </xf>
    <xf numFmtId="0" fontId="5" fillId="0" borderId="0" xfId="0" applyFont="1" applyAlignment="1">
      <alignment horizontal="left"/>
    </xf>
    <xf numFmtId="0" fontId="5" fillId="0" borderId="2" xfId="0" applyFont="1" applyBorder="1" applyAlignment="1">
      <alignment horizontal="left"/>
    </xf>
    <xf numFmtId="0" fontId="8" fillId="0" borderId="3" xfId="0" applyFont="1" applyBorder="1" applyAlignment="1">
      <alignment horizontal="left"/>
    </xf>
    <xf numFmtId="0" fontId="8" fillId="0" borderId="9" xfId="0" applyFont="1" applyBorder="1" applyAlignment="1">
      <alignment horizontal="center"/>
    </xf>
    <xf numFmtId="0" fontId="8" fillId="0" borderId="11" xfId="0" applyFont="1" applyBorder="1" applyAlignment="1">
      <alignment horizontal="center"/>
    </xf>
    <xf numFmtId="0" fontId="0" fillId="0" borderId="0" xfId="0" applyAlignment="1">
      <alignment horizontal="center"/>
    </xf>
    <xf numFmtId="0" fontId="17" fillId="0" borderId="0" xfId="1" applyFont="1" applyAlignment="1"/>
    <xf numFmtId="0" fontId="4" fillId="0" borderId="5" xfId="0" applyFont="1" applyBorder="1" applyAlignment="1">
      <alignment horizontal="left"/>
    </xf>
    <xf numFmtId="0" fontId="6" fillId="4" borderId="0" xfId="0" applyFont="1" applyFill="1" applyAlignment="1">
      <alignment horizontal="left" wrapText="1"/>
    </xf>
    <xf numFmtId="0" fontId="6" fillId="0" borderId="1" xfId="0" applyFont="1" applyBorder="1" applyAlignment="1">
      <alignment wrapText="1"/>
    </xf>
    <xf numFmtId="0" fontId="8" fillId="0" borderId="2" xfId="0" applyFont="1" applyBorder="1" applyAlignment="1">
      <alignment horizontal="left" wrapText="1"/>
    </xf>
    <xf numFmtId="0" fontId="8" fillId="0" borderId="3" xfId="0" applyFont="1" applyBorder="1" applyAlignment="1">
      <alignment horizontal="center" wrapText="1"/>
    </xf>
    <xf numFmtId="0" fontId="8" fillId="0" borderId="1" xfId="0" applyFont="1" applyBorder="1" applyAlignment="1">
      <alignment horizontal="center" wrapText="1"/>
    </xf>
    <xf numFmtId="0" fontId="8" fillId="0" borderId="2" xfId="0" applyFont="1" applyBorder="1" applyAlignment="1">
      <alignment horizontal="center" wrapText="1"/>
    </xf>
    <xf numFmtId="0" fontId="5" fillId="0" borderId="1" xfId="0" applyFont="1" applyBorder="1" applyAlignment="1">
      <alignment wrapText="1"/>
    </xf>
    <xf numFmtId="0" fontId="5" fillId="0" borderId="6" xfId="0" applyFont="1" applyBorder="1" applyAlignment="1">
      <alignment wrapText="1"/>
    </xf>
    <xf numFmtId="0" fontId="5" fillId="0" borderId="3" xfId="0" applyFont="1" applyBorder="1" applyAlignment="1">
      <alignment horizontal="left" wrapText="1"/>
    </xf>
    <xf numFmtId="0" fontId="5" fillId="0" borderId="2" xfId="0" applyFont="1" applyBorder="1" applyAlignment="1">
      <alignment horizontal="left" wrapText="1"/>
    </xf>
    <xf numFmtId="0" fontId="4" fillId="0" borderId="6" xfId="0" applyFont="1" applyBorder="1" applyAlignment="1">
      <alignment horizontal="left" wrapText="1"/>
    </xf>
    <xf numFmtId="0" fontId="4" fillId="0" borderId="0" xfId="0" applyFont="1" applyAlignment="1">
      <alignment horizontal="left" wrapText="1"/>
    </xf>
    <xf numFmtId="0" fontId="5" fillId="0" borderId="0" xfId="0" applyFont="1" applyAlignment="1">
      <alignment horizontal="left" wrapText="1"/>
    </xf>
    <xf numFmtId="0" fontId="5" fillId="0" borderId="2" xfId="0" applyFont="1" applyBorder="1" applyAlignment="1">
      <alignment horizontal="center" wrapText="1"/>
    </xf>
    <xf numFmtId="0" fontId="5" fillId="0" borderId="3" xfId="0" applyFont="1" applyBorder="1" applyAlignment="1">
      <alignment horizontal="center" wrapText="1"/>
    </xf>
    <xf numFmtId="0" fontId="5" fillId="0" borderId="2" xfId="0" applyFont="1" applyBorder="1" applyAlignment="1">
      <alignment vertical="center" wrapText="1"/>
    </xf>
    <xf numFmtId="0" fontId="5" fillId="0" borderId="3" xfId="0" applyFont="1" applyBorder="1" applyAlignment="1">
      <alignment vertical="center" wrapText="1"/>
    </xf>
    <xf numFmtId="0" fontId="4" fillId="0" borderId="6" xfId="0" applyFont="1" applyBorder="1" applyAlignment="1">
      <alignment vertical="center" wrapText="1"/>
    </xf>
    <xf numFmtId="0" fontId="5" fillId="0" borderId="8" xfId="0" applyFont="1" applyBorder="1" applyAlignment="1">
      <alignment wrapText="1"/>
    </xf>
    <xf numFmtId="0" fontId="5" fillId="0" borderId="5" xfId="0" applyFont="1" applyBorder="1" applyAlignment="1">
      <alignment wrapText="1"/>
    </xf>
    <xf numFmtId="0" fontId="5" fillId="0" borderId="7" xfId="0" applyFont="1" applyBorder="1" applyAlignment="1">
      <alignment wrapText="1"/>
    </xf>
    <xf numFmtId="0" fontId="5" fillId="0" borderId="9" xfId="0" applyFont="1" applyBorder="1" applyAlignment="1">
      <alignment horizontal="center" wrapText="1"/>
    </xf>
    <xf numFmtId="0" fontId="5" fillId="0" borderId="12" xfId="0" applyFont="1" applyBorder="1" applyAlignment="1">
      <alignment horizontal="center" wrapText="1"/>
    </xf>
    <xf numFmtId="0" fontId="5" fillId="0" borderId="10" xfId="0" applyFont="1" applyBorder="1" applyAlignment="1">
      <alignment horizontal="center" wrapText="1"/>
    </xf>
    <xf numFmtId="0" fontId="5" fillId="0" borderId="1" xfId="0" applyFont="1" applyBorder="1" applyAlignment="1">
      <alignment horizontal="center" wrapText="1"/>
    </xf>
    <xf numFmtId="0" fontId="5" fillId="0" borderId="11" xfId="0" applyFont="1" applyBorder="1" applyAlignment="1">
      <alignment horizontal="center" wrapText="1"/>
    </xf>
    <xf numFmtId="0" fontId="8" fillId="0" borderId="0" xfId="0" applyFont="1" applyAlignment="1">
      <alignment horizontal="center" wrapText="1"/>
    </xf>
    <xf numFmtId="0" fontId="8" fillId="0" borderId="3" xfId="0" applyFont="1" applyBorder="1"/>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5" xfId="0" applyFont="1" applyBorder="1" applyAlignment="1">
      <alignment horizontal="left" vertical="center" wrapText="1"/>
    </xf>
    <xf numFmtId="0" fontId="5" fillId="0" borderId="0" xfId="0" applyFont="1" applyAlignment="1">
      <alignment horizontal="left" vertical="center" wrapText="1"/>
    </xf>
    <xf numFmtId="0" fontId="14" fillId="0" borderId="0" xfId="0" applyFont="1" applyAlignment="1">
      <alignment horizontal="center" vertical="center"/>
    </xf>
    <xf numFmtId="0" fontId="0" fillId="2" borderId="0" xfId="0" applyFill="1"/>
    <xf numFmtId="0" fontId="16" fillId="3" borderId="0" xfId="0" applyFont="1" applyFill="1" applyAlignment="1">
      <alignment horizontal="center"/>
    </xf>
    <xf numFmtId="0" fontId="6" fillId="0" borderId="0" xfId="0" applyFont="1" applyAlignment="1">
      <alignment horizontal="center"/>
    </xf>
    <xf numFmtId="0" fontId="3" fillId="3" borderId="0" xfId="0" applyFont="1" applyFill="1" applyAlignment="1">
      <alignment horizontal="center"/>
    </xf>
    <xf numFmtId="0" fontId="11" fillId="4" borderId="0" xfId="0" applyFont="1" applyFill="1" applyAlignment="1">
      <alignment horizontal="right" vertical="center" textRotation="90"/>
    </xf>
    <xf numFmtId="0" fontId="6" fillId="0" borderId="0" xfId="0" applyFont="1" applyAlignment="1">
      <alignment horizontal="center" vertical="center"/>
    </xf>
    <xf numFmtId="0" fontId="3" fillId="3" borderId="0" xfId="0" applyFont="1" applyFill="1" applyAlignment="1">
      <alignment horizontal="center" vertical="center"/>
    </xf>
    <xf numFmtId="0" fontId="3" fillId="3" borderId="1" xfId="0" applyFont="1" applyFill="1" applyBorder="1" applyAlignment="1">
      <alignment horizontal="center"/>
    </xf>
  </cellXfs>
  <cellStyles count="2">
    <cellStyle name="Hyperlink" xfId="1" builtinId="8"/>
    <cellStyle name="Standaard" xfId="0" builtinId="0"/>
  </cellStyles>
  <dxfs count="136">
    <dxf>
      <font>
        <strike val="0"/>
        <outline val="0"/>
        <shadow val="0"/>
        <u val="none"/>
        <vertAlign val="baseline"/>
        <sz val="11"/>
        <name val="Georgia"/>
        <family val="1"/>
        <scheme val="none"/>
      </font>
    </dxf>
    <dxf>
      <font>
        <strike val="0"/>
        <outline val="0"/>
        <shadow val="0"/>
        <u val="none"/>
        <vertAlign val="baseline"/>
        <sz val="11"/>
        <name val="Georgia"/>
        <family val="1"/>
        <scheme val="none"/>
      </font>
    </dxf>
    <dxf>
      <font>
        <strike val="0"/>
        <outline val="0"/>
        <shadow val="0"/>
        <u val="none"/>
        <vertAlign val="baseline"/>
        <sz val="11"/>
        <name val="Georgia"/>
        <family val="1"/>
        <scheme val="none"/>
      </font>
    </dxf>
    <dxf>
      <font>
        <strike val="0"/>
        <outline val="0"/>
        <shadow val="0"/>
        <u val="none"/>
        <vertAlign val="baseline"/>
        <sz val="11"/>
        <name val="Georgia"/>
        <family val="1"/>
        <scheme val="none"/>
      </font>
    </dxf>
    <dxf>
      <border outline="0">
        <bottom style="thin">
          <color indexed="64"/>
        </bottom>
      </border>
    </dxf>
    <dxf>
      <border outline="0">
        <top style="thin">
          <color indexed="64"/>
        </top>
        <bottom style="thin">
          <color indexed="64"/>
        </bottom>
      </border>
    </dxf>
    <dxf>
      <font>
        <strike val="0"/>
        <outline val="0"/>
        <shadow val="0"/>
        <u val="none"/>
        <vertAlign val="baseline"/>
        <sz val="11"/>
        <name val="Georgia"/>
        <family val="1"/>
        <scheme val="none"/>
      </font>
    </dxf>
    <dxf>
      <font>
        <strike val="0"/>
        <outline val="0"/>
        <shadow val="0"/>
        <u val="none"/>
        <vertAlign val="baseline"/>
        <sz val="11"/>
        <name val="Georgia"/>
        <family val="1"/>
        <scheme val="none"/>
      </font>
    </dxf>
    <dxf>
      <font>
        <b val="0"/>
        <i val="0"/>
        <strike val="0"/>
        <condense val="0"/>
        <extend val="0"/>
        <outline val="0"/>
        <shadow val="0"/>
        <u val="none"/>
        <vertAlign val="baseline"/>
        <sz val="11"/>
        <color theme="1"/>
        <name val="Georgia"/>
        <family val="1"/>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Georgia"/>
        <family val="1"/>
        <scheme val="none"/>
      </font>
      <alignment horizontal="general" vertical="center" textRotation="0" wrapText="1" indent="0" justifyLastLine="0" shrinkToFit="0" readingOrder="0"/>
    </dxf>
    <dxf>
      <font>
        <b val="0"/>
        <i val="0"/>
        <strike val="0"/>
        <condense val="0"/>
        <extend val="0"/>
        <outline val="0"/>
        <shadow val="0"/>
        <u val="none"/>
        <vertAlign val="baseline"/>
        <sz val="11"/>
        <color theme="1"/>
        <name val="Georgia"/>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Georgia"/>
        <family val="1"/>
        <scheme val="none"/>
      </font>
      <alignment horizontal="center" vertical="center" textRotation="0" wrapText="1" indent="0" justifyLastLine="0" shrinkToFit="0" readingOrder="0"/>
    </dxf>
    <dxf>
      <border outline="0">
        <bottom style="thin">
          <color indexed="64"/>
        </bottom>
      </border>
    </dxf>
    <dxf>
      <border outline="0">
        <top style="thin">
          <color indexed="64"/>
        </top>
      </border>
    </dxf>
    <dxf>
      <font>
        <strike val="0"/>
        <outline val="0"/>
        <shadow val="0"/>
        <u val="none"/>
        <vertAlign val="baseline"/>
        <sz val="11"/>
        <name val="Georgia"/>
        <family val="1"/>
        <scheme val="none"/>
      </font>
    </dxf>
    <dxf>
      <font>
        <strike val="0"/>
        <outline val="0"/>
        <shadow val="0"/>
        <u val="none"/>
        <vertAlign val="baseline"/>
        <sz val="11"/>
        <name val="Georgia"/>
        <family val="1"/>
        <scheme val="none"/>
      </font>
    </dxf>
    <dxf>
      <font>
        <b val="0"/>
        <i val="0"/>
        <strike val="0"/>
        <condense val="0"/>
        <extend val="0"/>
        <outline val="0"/>
        <shadow val="0"/>
        <u val="none"/>
        <vertAlign val="baseline"/>
        <sz val="11"/>
        <color theme="1"/>
        <name val="Georgia"/>
        <family val="1"/>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Georgia"/>
        <family val="1"/>
        <scheme val="none"/>
      </font>
      <alignment horizontal="general" vertical="center" textRotation="0" wrapText="1"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1"/>
        <color theme="1"/>
        <name val="Georgia"/>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Georgia"/>
        <family val="1"/>
        <scheme val="none"/>
      </font>
      <alignment horizontal="center" vertical="center" textRotation="0" wrapText="1" indent="0" justifyLastLine="0" shrinkToFit="0" readingOrder="0"/>
    </dxf>
    <dxf>
      <border outline="0">
        <bottom style="thin">
          <color indexed="64"/>
        </bottom>
      </border>
    </dxf>
    <dxf>
      <border outline="0">
        <top style="thin">
          <color indexed="64"/>
        </top>
        <bottom style="thin">
          <color indexed="64"/>
        </bottom>
      </border>
    </dxf>
    <dxf>
      <font>
        <strike val="0"/>
        <outline val="0"/>
        <shadow val="0"/>
        <u val="none"/>
        <sz val="11"/>
        <name val="Georgia"/>
        <family val="1"/>
        <scheme val="none"/>
      </font>
    </dxf>
    <dxf>
      <font>
        <strike val="0"/>
        <outline val="0"/>
        <shadow val="0"/>
        <u val="none"/>
        <sz val="11"/>
        <name val="Georgia"/>
        <family val="1"/>
        <scheme val="none"/>
      </font>
    </dxf>
    <dxf>
      <font>
        <strike val="0"/>
        <outline val="0"/>
        <shadow val="0"/>
        <u val="none"/>
        <vertAlign val="baseline"/>
        <sz val="11"/>
        <name val="Georgia"/>
        <family val="1"/>
        <scheme val="none"/>
      </font>
    </dxf>
    <dxf>
      <font>
        <strike val="0"/>
        <outline val="0"/>
        <shadow val="0"/>
        <u val="none"/>
        <vertAlign val="baseline"/>
        <sz val="11"/>
        <name val="Georgia"/>
        <family val="1"/>
        <scheme val="none"/>
      </font>
    </dxf>
    <dxf>
      <font>
        <b val="0"/>
        <i val="0"/>
        <strike val="0"/>
        <condense val="0"/>
        <extend val="0"/>
        <outline val="0"/>
        <shadow val="0"/>
        <u val="none"/>
        <vertAlign val="baseline"/>
        <sz val="11"/>
        <color theme="1"/>
        <name val="Georgia"/>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Georgia"/>
        <family val="1"/>
        <scheme val="none"/>
      </font>
      <alignment horizontal="center" vertical="center" textRotation="0" wrapText="1" indent="0" justifyLastLine="0" shrinkToFit="0" readingOrder="0"/>
    </dxf>
    <dxf>
      <border outline="0">
        <bottom style="thin">
          <color indexed="64"/>
        </bottom>
      </border>
    </dxf>
    <dxf>
      <border outline="0">
        <top style="thin">
          <color indexed="64"/>
        </top>
        <bottom style="thin">
          <color indexed="64"/>
        </bottom>
      </border>
    </dxf>
    <dxf>
      <font>
        <strike val="0"/>
        <outline val="0"/>
        <shadow val="0"/>
        <u val="none"/>
        <vertAlign val="baseline"/>
        <sz val="11"/>
        <name val="Georgia"/>
        <family val="1"/>
        <scheme val="none"/>
      </font>
    </dxf>
    <dxf>
      <font>
        <strike val="0"/>
        <outline val="0"/>
        <shadow val="0"/>
        <u val="none"/>
        <vertAlign val="baseline"/>
        <sz val="11"/>
        <name val="Georgia"/>
        <family val="1"/>
        <scheme val="none"/>
      </font>
    </dxf>
    <dxf>
      <font>
        <strike val="0"/>
        <outline val="0"/>
        <shadow val="0"/>
        <u val="none"/>
        <vertAlign val="baseline"/>
        <sz val="11"/>
        <name val="Georgia"/>
        <family val="1"/>
        <scheme val="none"/>
      </font>
    </dxf>
    <dxf>
      <font>
        <b val="0"/>
        <i val="0"/>
        <strike val="0"/>
        <condense val="0"/>
        <extend val="0"/>
        <outline val="0"/>
        <shadow val="0"/>
        <u val="none"/>
        <vertAlign val="baseline"/>
        <sz val="11"/>
        <color theme="1"/>
        <name val="Georgia"/>
        <family val="1"/>
        <scheme val="none"/>
      </font>
      <alignment horizontal="general" vertical="center" textRotation="0" wrapText="1" indent="0" justifyLastLine="0" shrinkToFit="0" readingOrder="0"/>
    </dxf>
    <dxf>
      <font>
        <b val="0"/>
        <i val="0"/>
        <strike val="0"/>
        <condense val="0"/>
        <extend val="0"/>
        <outline val="0"/>
        <shadow val="0"/>
        <u val="none"/>
        <vertAlign val="baseline"/>
        <sz val="11"/>
        <color theme="1"/>
        <name val="Georgia"/>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Georgia"/>
        <family val="1"/>
        <scheme val="none"/>
      </font>
      <alignment horizontal="center" vertical="center" textRotation="0" wrapText="1" indent="0" justifyLastLine="0" shrinkToFit="0" readingOrder="0"/>
    </dxf>
    <dxf>
      <border outline="0">
        <bottom style="thin">
          <color indexed="64"/>
        </bottom>
      </border>
    </dxf>
    <dxf>
      <border outline="0">
        <top style="thin">
          <color indexed="64"/>
        </top>
        <bottom style="thin">
          <color indexed="64"/>
        </bottom>
      </border>
    </dxf>
    <dxf>
      <font>
        <strike val="0"/>
        <outline val="0"/>
        <shadow val="0"/>
        <u val="none"/>
        <vertAlign val="baseline"/>
        <sz val="11"/>
        <name val="Georgia"/>
        <family val="1"/>
        <scheme val="none"/>
      </font>
    </dxf>
    <dxf>
      <font>
        <strike val="0"/>
        <outline val="0"/>
        <shadow val="0"/>
        <u val="none"/>
        <vertAlign val="baseline"/>
        <sz val="11"/>
        <name val="Georgia"/>
        <family val="1"/>
        <scheme val="none"/>
      </font>
    </dxf>
    <dxf>
      <font>
        <strike val="0"/>
        <outline val="0"/>
        <shadow val="0"/>
        <u val="none"/>
        <vertAlign val="baseline"/>
        <sz val="11"/>
        <name val="Georgia"/>
        <family val="1"/>
        <scheme val="none"/>
      </font>
      <fill>
        <patternFill patternType="solid">
          <fgColor indexed="64"/>
          <bgColor theme="0" tint="-0.1499984740745262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Georgia"/>
        <family val="1"/>
        <scheme val="none"/>
      </font>
      <alignment vertical="bottom" textRotation="0" wrapText="1" indent="0" justifyLastLine="0" shrinkToFit="0" readingOrder="0"/>
    </dxf>
    <dxf>
      <font>
        <strike val="0"/>
        <outline val="0"/>
        <shadow val="0"/>
        <u val="none"/>
        <vertAlign val="baseline"/>
        <sz val="11"/>
        <name val="Georgia"/>
        <family val="1"/>
        <scheme val="none"/>
      </font>
      <alignment horizontal="center" textRotation="0" wrapText="0" indent="0" justifyLastLine="0" shrinkToFit="0" readingOrder="0"/>
    </dxf>
    <dxf>
      <font>
        <strike val="0"/>
        <outline val="0"/>
        <shadow val="0"/>
        <u val="none"/>
        <vertAlign val="baseline"/>
        <sz val="11"/>
        <name val="Georgia"/>
        <family val="1"/>
        <scheme val="none"/>
      </font>
    </dxf>
    <dxf>
      <border outline="0">
        <bottom style="thin">
          <color indexed="64"/>
        </bottom>
      </border>
    </dxf>
    <dxf>
      <border outline="0">
        <top style="thin">
          <color indexed="64"/>
        </top>
        <bottom style="thin">
          <color indexed="64"/>
        </bottom>
      </border>
    </dxf>
    <dxf>
      <font>
        <strike val="0"/>
        <outline val="0"/>
        <shadow val="0"/>
        <u val="none"/>
        <vertAlign val="baseline"/>
        <sz val="11"/>
        <name val="Georgia"/>
        <family val="1"/>
        <scheme val="none"/>
      </font>
    </dxf>
    <dxf>
      <font>
        <strike val="0"/>
        <outline val="0"/>
        <shadow val="0"/>
        <u val="none"/>
        <vertAlign val="baseline"/>
        <sz val="11"/>
        <name val="Georgia"/>
        <family val="1"/>
        <scheme val="none"/>
      </font>
    </dxf>
    <dxf>
      <font>
        <strike val="0"/>
        <outline val="0"/>
        <shadow val="0"/>
        <u val="none"/>
        <vertAlign val="baseline"/>
        <sz val="11"/>
        <name val="Georgia"/>
        <family val="1"/>
        <scheme val="none"/>
      </font>
      <fill>
        <patternFill patternType="solid">
          <fgColor indexed="64"/>
          <bgColor theme="0" tint="-0.1499984740745262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Georgia"/>
        <family val="1"/>
        <scheme val="none"/>
      </font>
    </dxf>
    <dxf>
      <font>
        <strike val="0"/>
        <outline val="0"/>
        <shadow val="0"/>
        <u val="none"/>
        <vertAlign val="baseline"/>
        <sz val="11"/>
        <name val="Georgia"/>
        <family val="1"/>
        <scheme val="none"/>
      </font>
    </dxf>
    <dxf>
      <font>
        <strike val="0"/>
        <outline val="0"/>
        <shadow val="0"/>
        <u val="none"/>
        <vertAlign val="baseline"/>
        <sz val="11"/>
        <name val="Georgia"/>
        <family val="1"/>
        <scheme val="none"/>
      </font>
    </dxf>
    <dxf>
      <border outline="0">
        <bottom style="thin">
          <color indexed="64"/>
        </bottom>
      </border>
    </dxf>
    <dxf>
      <border outline="0">
        <top style="thin">
          <color indexed="64"/>
        </top>
        <bottom style="thin">
          <color indexed="64"/>
        </bottom>
      </border>
    </dxf>
    <dxf>
      <font>
        <strike val="0"/>
        <outline val="0"/>
        <shadow val="0"/>
        <u val="none"/>
        <vertAlign val="baseline"/>
        <sz val="11"/>
        <name val="Georgia"/>
        <family val="1"/>
        <scheme val="none"/>
      </font>
    </dxf>
    <dxf>
      <font>
        <strike val="0"/>
        <outline val="0"/>
        <shadow val="0"/>
        <u val="none"/>
        <vertAlign val="baseline"/>
        <sz val="11"/>
        <name val="Georgia"/>
        <family val="1"/>
        <scheme val="none"/>
      </font>
    </dxf>
    <dxf>
      <font>
        <strike val="0"/>
        <outline val="0"/>
        <shadow val="0"/>
        <u val="none"/>
        <vertAlign val="baseline"/>
        <sz val="11"/>
        <name val="Georgia"/>
        <family val="1"/>
        <scheme val="none"/>
      </font>
      <fill>
        <patternFill patternType="solid">
          <fgColor indexed="64"/>
          <bgColor theme="0" tint="-0.1499984740745262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Georgia"/>
        <family val="1"/>
        <scheme val="none"/>
      </font>
    </dxf>
    <dxf>
      <font>
        <i val="0"/>
        <strike val="0"/>
        <outline val="0"/>
        <shadow val="0"/>
        <u val="none"/>
        <vertAlign val="baseline"/>
        <sz val="11"/>
        <name val="Georgia"/>
        <family val="1"/>
        <scheme val="none"/>
      </font>
      <alignment horizontal="center" vertical="center" textRotation="0" wrapText="0" indent="0" justifyLastLine="0" shrinkToFit="0" readingOrder="0"/>
    </dxf>
    <dxf>
      <font>
        <strike val="0"/>
        <outline val="0"/>
        <shadow val="0"/>
        <u val="none"/>
        <vertAlign val="baseline"/>
        <sz val="11"/>
        <name val="Georgia"/>
        <family val="1"/>
        <scheme val="none"/>
      </font>
    </dxf>
    <dxf>
      <border outline="0">
        <bottom style="thin">
          <color indexed="64"/>
        </bottom>
      </border>
    </dxf>
    <dxf>
      <border outline="0">
        <top style="thin">
          <color indexed="64"/>
        </top>
        <bottom style="thin">
          <color indexed="64"/>
        </bottom>
      </border>
    </dxf>
    <dxf>
      <font>
        <strike val="0"/>
        <outline val="0"/>
        <shadow val="0"/>
        <u val="none"/>
        <vertAlign val="baseline"/>
        <sz val="11"/>
        <name val="Georgia"/>
        <family val="1"/>
        <scheme val="none"/>
      </font>
    </dxf>
    <dxf>
      <font>
        <strike val="0"/>
        <outline val="0"/>
        <shadow val="0"/>
        <u val="none"/>
        <vertAlign val="baseline"/>
        <sz val="11"/>
        <name val="Georgia"/>
        <family val="1"/>
        <scheme val="none"/>
      </font>
    </dxf>
    <dxf>
      <font>
        <strike val="0"/>
        <outline val="0"/>
        <shadow val="0"/>
        <u val="none"/>
        <vertAlign val="baseline"/>
        <sz val="11"/>
        <name val="Georgia"/>
        <family val="1"/>
        <scheme val="none"/>
      </font>
      <fill>
        <patternFill patternType="solid">
          <fgColor indexed="64"/>
          <bgColor theme="0" tint="-0.1499984740745262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Georgia"/>
        <family val="1"/>
        <scheme val="none"/>
      </font>
    </dxf>
    <dxf>
      <font>
        <strike val="0"/>
        <outline val="0"/>
        <shadow val="0"/>
        <u val="none"/>
        <vertAlign val="baseline"/>
        <sz val="11"/>
        <name val="Georgia"/>
        <family val="1"/>
        <scheme val="none"/>
      </font>
    </dxf>
    <dxf>
      <font>
        <strike val="0"/>
        <outline val="0"/>
        <shadow val="0"/>
        <u val="none"/>
        <vertAlign val="baseline"/>
        <sz val="11"/>
        <name val="Georgia"/>
        <family val="1"/>
        <scheme val="none"/>
      </font>
    </dxf>
    <dxf>
      <border outline="0">
        <bottom style="thin">
          <color indexed="64"/>
        </bottom>
      </border>
    </dxf>
    <dxf>
      <border outline="0">
        <top style="thin">
          <color indexed="64"/>
        </top>
        <bottom style="thin">
          <color indexed="64"/>
        </bottom>
      </border>
    </dxf>
    <dxf>
      <font>
        <strike val="0"/>
        <outline val="0"/>
        <shadow val="0"/>
        <u val="none"/>
        <vertAlign val="baseline"/>
        <sz val="11"/>
        <name val="Georgia"/>
        <family val="1"/>
        <scheme val="none"/>
      </font>
    </dxf>
    <dxf>
      <font>
        <strike val="0"/>
        <outline val="0"/>
        <shadow val="0"/>
        <u val="none"/>
        <vertAlign val="baseline"/>
        <sz val="11"/>
        <name val="Georgia"/>
        <family val="1"/>
        <scheme val="none"/>
      </font>
    </dxf>
    <dxf>
      <font>
        <strike val="0"/>
        <outline val="0"/>
        <shadow val="0"/>
        <u val="none"/>
        <vertAlign val="baseline"/>
        <sz val="11"/>
        <name val="Georgia"/>
        <family val="1"/>
        <scheme val="none"/>
      </font>
      <alignment vertical="center" textRotation="0" indent="0" justifyLastLine="0" shrinkToFit="0" readingOrder="0"/>
    </dxf>
    <dxf>
      <font>
        <strike val="0"/>
        <outline val="0"/>
        <shadow val="0"/>
        <u val="none"/>
        <vertAlign val="baseline"/>
        <sz val="11"/>
        <name val="Georgia"/>
        <family val="1"/>
        <scheme val="none"/>
      </font>
    </dxf>
    <dxf>
      <font>
        <b val="0"/>
        <i val="0"/>
        <strike val="0"/>
        <condense val="0"/>
        <extend val="0"/>
        <outline val="0"/>
        <shadow val="0"/>
        <u val="none"/>
        <vertAlign val="baseline"/>
        <sz val="11"/>
        <color theme="1"/>
        <name val="Georgia"/>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Georgia"/>
        <family val="1"/>
        <scheme val="none"/>
      </font>
      <alignment horizontal="center" vertical="center" textRotation="0" wrapText="1" indent="0" justifyLastLine="0" shrinkToFit="0" readingOrder="0"/>
    </dxf>
    <dxf>
      <border outline="0">
        <bottom style="thin">
          <color indexed="64"/>
        </bottom>
      </border>
    </dxf>
    <dxf>
      <border outline="0">
        <top style="thin">
          <color indexed="64"/>
        </top>
        <bottom style="thin">
          <color indexed="64"/>
        </bottom>
      </border>
    </dxf>
    <dxf>
      <font>
        <strike val="0"/>
        <outline val="0"/>
        <shadow val="0"/>
        <u val="none"/>
        <vertAlign val="baseline"/>
        <sz val="11"/>
        <name val="Georgia"/>
        <family val="1"/>
        <scheme val="none"/>
      </font>
    </dxf>
    <dxf>
      <font>
        <strike val="0"/>
        <outline val="0"/>
        <shadow val="0"/>
        <u val="none"/>
        <vertAlign val="baseline"/>
        <sz val="11"/>
        <name val="Georgia"/>
        <family val="1"/>
        <scheme val="none"/>
      </font>
    </dxf>
    <dxf>
      <font>
        <strike val="0"/>
        <outline val="0"/>
        <shadow val="0"/>
        <u val="none"/>
        <vertAlign val="baseline"/>
        <sz val="11"/>
        <name val="Georgia"/>
        <family val="1"/>
        <scheme val="none"/>
      </font>
      <fill>
        <patternFill patternType="solid">
          <fgColor indexed="64"/>
          <bgColor theme="0" tint="-0.1499984740745262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Georgia"/>
        <family val="1"/>
        <scheme val="none"/>
      </font>
    </dxf>
    <dxf>
      <font>
        <strike val="0"/>
        <outline val="0"/>
        <shadow val="0"/>
        <u val="none"/>
        <vertAlign val="baseline"/>
        <sz val="11"/>
        <name val="Georgia"/>
        <family val="1"/>
        <scheme val="none"/>
      </font>
    </dxf>
    <dxf>
      <font>
        <strike val="0"/>
        <outline val="0"/>
        <shadow val="0"/>
        <u val="none"/>
        <vertAlign val="baseline"/>
        <sz val="11"/>
        <name val="Georgia"/>
        <family val="1"/>
        <scheme val="none"/>
      </font>
    </dxf>
    <dxf>
      <border outline="0">
        <bottom style="thin">
          <color indexed="64"/>
        </bottom>
      </border>
    </dxf>
    <dxf>
      <border outline="0">
        <top style="thin">
          <color indexed="64"/>
        </top>
        <bottom style="thin">
          <color indexed="64"/>
        </bottom>
      </border>
    </dxf>
    <dxf>
      <font>
        <strike val="0"/>
        <outline val="0"/>
        <shadow val="0"/>
        <u val="none"/>
        <vertAlign val="baseline"/>
        <sz val="11"/>
        <name val="Georgia"/>
        <family val="1"/>
        <scheme val="none"/>
      </font>
    </dxf>
    <dxf>
      <font>
        <strike val="0"/>
        <outline val="0"/>
        <shadow val="0"/>
        <u val="none"/>
        <vertAlign val="baseline"/>
        <sz val="11"/>
        <name val="Georgia"/>
        <family val="1"/>
        <scheme val="none"/>
      </font>
    </dxf>
    <dxf>
      <font>
        <b val="0"/>
        <i val="0"/>
        <strike val="0"/>
        <condense val="0"/>
        <extend val="0"/>
        <outline val="0"/>
        <shadow val="0"/>
        <u val="none"/>
        <vertAlign val="baseline"/>
        <sz val="11"/>
        <color theme="1"/>
        <name val="Georgia"/>
        <family val="1"/>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Georgia"/>
        <family val="1"/>
        <scheme val="none"/>
      </font>
      <alignment horizontal="general" vertical="center" textRotation="0" wrapText="1" indent="0" justifyLastLine="0" shrinkToFit="0" readingOrder="0"/>
    </dxf>
    <dxf>
      <font>
        <b val="0"/>
        <i val="0"/>
        <strike val="0"/>
        <condense val="0"/>
        <extend val="0"/>
        <outline val="0"/>
        <shadow val="0"/>
        <u val="none"/>
        <vertAlign val="baseline"/>
        <sz val="11"/>
        <color theme="1"/>
        <name val="Georgia"/>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Georgia"/>
        <family val="1"/>
        <scheme val="none"/>
      </font>
      <alignment horizontal="center" vertical="center" textRotation="0" wrapText="1" indent="0" justifyLastLine="0" shrinkToFit="0" readingOrder="0"/>
    </dxf>
    <dxf>
      <border outline="0">
        <bottom style="thin">
          <color indexed="64"/>
        </bottom>
      </border>
    </dxf>
    <dxf>
      <border outline="0">
        <top style="thin">
          <color indexed="64"/>
        </top>
        <bottom style="thin">
          <color indexed="64"/>
        </bottom>
      </border>
    </dxf>
    <dxf>
      <font>
        <strike val="0"/>
        <outline val="0"/>
        <shadow val="0"/>
        <u val="none"/>
        <sz val="11"/>
        <name val="Georgia"/>
        <family val="1"/>
        <scheme val="none"/>
      </font>
    </dxf>
    <dxf>
      <font>
        <strike val="0"/>
        <outline val="0"/>
        <shadow val="0"/>
        <u val="none"/>
        <sz val="11"/>
        <name val="Georgia"/>
        <family val="1"/>
        <scheme val="none"/>
      </font>
    </dxf>
    <dxf>
      <font>
        <strike val="0"/>
        <outline val="0"/>
        <shadow val="0"/>
        <u val="none"/>
        <vertAlign val="baseline"/>
        <sz val="11"/>
        <color theme="1"/>
        <name val="Georgia"/>
        <family val="1"/>
        <scheme val="none"/>
      </font>
      <fill>
        <patternFill patternType="solid">
          <fgColor indexed="64"/>
          <bgColor theme="0" tint="-0.1499984740745262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Georgia"/>
        <family val="1"/>
        <scheme val="none"/>
      </font>
    </dxf>
    <dxf>
      <font>
        <strike val="0"/>
        <outline val="0"/>
        <shadow val="0"/>
        <u val="none"/>
        <vertAlign val="baseline"/>
        <sz val="11"/>
        <color theme="1"/>
        <name val="Georgia"/>
        <family val="1"/>
        <scheme val="none"/>
      </font>
    </dxf>
    <dxf>
      <font>
        <strike val="0"/>
        <outline val="0"/>
        <shadow val="0"/>
        <u val="none"/>
        <vertAlign val="baseline"/>
        <sz val="11"/>
        <color theme="1"/>
        <name val="Georgia"/>
        <family val="1"/>
        <scheme val="none"/>
      </font>
    </dxf>
    <dxf>
      <border outline="0">
        <bottom style="thin">
          <color indexed="64"/>
        </bottom>
      </border>
    </dxf>
    <dxf>
      <border outline="0">
        <top style="thin">
          <color indexed="64"/>
        </top>
        <bottom style="thin">
          <color indexed="64"/>
        </bottom>
      </border>
    </dxf>
    <dxf>
      <font>
        <strike val="0"/>
        <outline val="0"/>
        <shadow val="0"/>
        <u val="none"/>
        <vertAlign val="baseline"/>
        <sz val="11"/>
        <color theme="1"/>
        <name val="Georgia"/>
        <family val="1"/>
        <scheme val="none"/>
      </font>
    </dxf>
    <dxf>
      <font>
        <strike val="0"/>
        <outline val="0"/>
        <shadow val="0"/>
        <u val="none"/>
        <vertAlign val="baseline"/>
        <sz val="11"/>
        <name val="Georgia"/>
        <family val="1"/>
        <scheme val="none"/>
      </font>
    </dxf>
    <dxf>
      <font>
        <strike val="0"/>
        <outline val="0"/>
        <shadow val="0"/>
        <u val="none"/>
        <sz val="11"/>
        <name val="Georgia"/>
        <family val="1"/>
        <scheme val="none"/>
      </font>
      <alignment vertical="center" textRotation="0" indent="0" justifyLastLine="0" shrinkToFit="0" readingOrder="0"/>
    </dxf>
    <dxf>
      <font>
        <b val="0"/>
        <i val="0"/>
        <strike val="0"/>
        <condense val="0"/>
        <extend val="0"/>
        <outline val="0"/>
        <shadow val="0"/>
        <u val="none"/>
        <vertAlign val="baseline"/>
        <sz val="11"/>
        <color rgb="FF000000"/>
        <name val="Georgia"/>
        <family val="1"/>
        <scheme val="none"/>
      </font>
      <alignment horizontal="general" vertical="center" textRotation="0" wrapText="1" indent="0" justifyLastLine="0" shrinkToFit="0" readingOrder="0"/>
      <border diagonalUp="0" diagonalDown="0" outline="0">
        <left/>
        <right style="thin">
          <color indexed="64"/>
        </right>
        <top/>
        <bottom style="thin">
          <color indexed="64"/>
        </bottom>
      </border>
    </dxf>
    <dxf>
      <font>
        <strike val="0"/>
        <outline val="0"/>
        <shadow val="0"/>
        <u val="none"/>
        <sz val="11"/>
        <name val="Georgia"/>
        <family val="1"/>
        <scheme val="none"/>
      </font>
    </dxf>
    <dxf>
      <font>
        <strike val="0"/>
        <outline val="0"/>
        <shadow val="0"/>
        <u val="none"/>
        <sz val="11"/>
        <name val="Georgia"/>
        <family val="1"/>
        <scheme val="none"/>
      </font>
    </dxf>
    <dxf>
      <border outline="0">
        <bottom style="thin">
          <color indexed="64"/>
        </bottom>
      </border>
    </dxf>
    <dxf>
      <border outline="0">
        <top style="thin">
          <color indexed="64"/>
        </top>
        <bottom style="thin">
          <color indexed="64"/>
        </bottom>
      </border>
    </dxf>
    <dxf>
      <font>
        <strike val="0"/>
        <outline val="0"/>
        <shadow val="0"/>
        <u val="none"/>
        <sz val="11"/>
        <name val="Georgia"/>
        <family val="1"/>
        <scheme val="none"/>
      </font>
    </dxf>
    <dxf>
      <font>
        <strike val="0"/>
        <outline val="0"/>
        <shadow val="0"/>
        <u val="none"/>
        <sz val="11"/>
        <name val="Georgia"/>
        <family val="1"/>
        <scheme val="none"/>
      </font>
    </dxf>
    <dxf>
      <font>
        <strike val="0"/>
        <outline val="0"/>
        <shadow val="0"/>
        <u val="none"/>
        <vertAlign val="baseline"/>
        <sz val="11"/>
        <color theme="1"/>
        <name val="Georgia"/>
        <family val="1"/>
        <scheme val="none"/>
      </font>
      <fill>
        <patternFill patternType="solid">
          <fgColor indexed="64"/>
          <bgColor theme="0" tint="-0.1499984740745262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Georgia"/>
        <family val="1"/>
        <scheme val="none"/>
      </font>
      <alignment vertical="center" indent="0" justifyLastLine="0" shrinkToFit="0" readingOrder="0"/>
    </dxf>
    <dxf>
      <font>
        <strike val="0"/>
        <outline val="0"/>
        <shadow val="0"/>
        <u val="none"/>
        <vertAlign val="baseline"/>
        <sz val="11"/>
        <color theme="1"/>
        <name val="Georgia"/>
        <family val="1"/>
        <scheme val="none"/>
      </font>
      <alignment vertical="center" indent="0" justifyLastLine="0" shrinkToFit="0" readingOrder="0"/>
    </dxf>
    <dxf>
      <font>
        <strike val="0"/>
        <outline val="0"/>
        <shadow val="0"/>
        <u val="none"/>
        <vertAlign val="baseline"/>
        <sz val="11"/>
        <color theme="1"/>
        <name val="Georgia"/>
        <family val="1"/>
        <scheme val="none"/>
      </font>
      <alignment vertical="center" indent="0" justifyLastLine="0" shrinkToFit="0" readingOrder="0"/>
    </dxf>
    <dxf>
      <border outline="0">
        <bottom style="thin">
          <color indexed="64"/>
        </bottom>
      </border>
    </dxf>
    <dxf>
      <border outline="0">
        <top style="thin">
          <color indexed="64"/>
        </top>
        <bottom style="thin">
          <color indexed="64"/>
        </bottom>
      </border>
    </dxf>
    <dxf>
      <font>
        <strike val="0"/>
        <outline val="0"/>
        <shadow val="0"/>
        <u val="none"/>
        <vertAlign val="baseline"/>
        <sz val="11"/>
        <color theme="1"/>
        <name val="Georgia"/>
        <family val="1"/>
        <scheme val="none"/>
      </font>
      <alignment vertical="center" indent="0" justifyLastLine="0" shrinkToFit="0" readingOrder="0"/>
    </dxf>
    <dxf>
      <font>
        <strike val="0"/>
        <outline val="0"/>
        <shadow val="0"/>
        <u val="none"/>
        <vertAlign val="baseline"/>
        <sz val="11"/>
        <name val="Georgia"/>
        <family val="1"/>
        <scheme val="none"/>
      </font>
      <alignment vertical="center" indent="0" justifyLastLine="0" shrinkToFit="0" readingOrder="0"/>
    </dxf>
    <dxf>
      <font>
        <strike val="0"/>
        <outline val="0"/>
        <shadow val="0"/>
        <u val="none"/>
        <vertAlign val="baseline"/>
        <sz val="11"/>
        <name val="Georgia"/>
        <family val="1"/>
        <scheme val="none"/>
      </font>
      <fill>
        <patternFill patternType="solid">
          <fgColor indexed="64"/>
          <bgColor theme="0" tint="-0.1499984740745262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Georgia"/>
        <family val="1"/>
        <scheme val="none"/>
      </font>
      <alignment vertical="center" indent="0" justifyLastLine="0" shrinkToFit="0" readingOrder="0"/>
    </dxf>
    <dxf>
      <font>
        <strike val="0"/>
        <outline val="0"/>
        <shadow val="0"/>
        <u val="none"/>
        <vertAlign val="baseline"/>
        <sz val="11"/>
        <name val="Georgia"/>
        <family val="1"/>
        <scheme val="none"/>
      </font>
      <alignment vertical="center" indent="0" justifyLastLine="0" shrinkToFit="0" readingOrder="0"/>
    </dxf>
    <dxf>
      <font>
        <strike val="0"/>
        <outline val="0"/>
        <shadow val="0"/>
        <u val="none"/>
        <vertAlign val="baseline"/>
        <sz val="11"/>
        <name val="Georgia"/>
        <family val="1"/>
        <scheme val="none"/>
      </font>
      <alignment vertical="center" indent="0" justifyLastLine="0" shrinkToFit="0" readingOrder="0"/>
    </dxf>
    <dxf>
      <border outline="0">
        <bottom style="thin">
          <color indexed="64"/>
        </bottom>
      </border>
    </dxf>
    <dxf>
      <border outline="0">
        <top style="thin">
          <color indexed="64"/>
        </top>
        <bottom style="thin">
          <color indexed="64"/>
        </bottom>
      </border>
    </dxf>
    <dxf>
      <font>
        <strike val="0"/>
        <outline val="0"/>
        <shadow val="0"/>
        <u val="none"/>
        <vertAlign val="baseline"/>
        <sz val="11"/>
        <name val="Georgia"/>
        <family val="1"/>
        <scheme val="none"/>
      </font>
      <alignment vertical="center" indent="0" justifyLastLine="0" shrinkToFit="0" readingOrder="0"/>
    </dxf>
    <dxf>
      <font>
        <strike val="0"/>
        <outline val="0"/>
        <shadow val="0"/>
        <u val="none"/>
        <vertAlign val="baseline"/>
        <sz val="11"/>
        <name val="Georgia"/>
        <family val="1"/>
        <scheme val="none"/>
      </font>
      <alignment vertical="center" indent="0" justifyLastLine="0" shrinkToFit="0" readingOrder="0"/>
    </dxf>
    <dxf>
      <font>
        <strike val="0"/>
        <outline val="0"/>
        <shadow val="0"/>
        <u val="none"/>
        <vertAlign val="baseline"/>
        <sz val="11"/>
        <name val="Georgia"/>
        <family val="1"/>
        <scheme val="none"/>
      </font>
      <fill>
        <patternFill patternType="solid">
          <fgColor indexed="64"/>
          <bgColor theme="0" tint="-0.1499984740745262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Georgia"/>
        <family val="1"/>
        <scheme val="none"/>
      </font>
    </dxf>
    <dxf>
      <font>
        <strike val="0"/>
        <outline val="0"/>
        <shadow val="0"/>
        <u val="none"/>
        <vertAlign val="baseline"/>
        <sz val="11"/>
        <name val="Georgia"/>
        <family val="1"/>
        <scheme val="none"/>
      </font>
    </dxf>
    <dxf>
      <font>
        <strike val="0"/>
        <outline val="0"/>
        <shadow val="0"/>
        <u val="none"/>
        <vertAlign val="baseline"/>
        <sz val="11"/>
        <name val="Georgia"/>
        <family val="1"/>
        <scheme val="none"/>
      </font>
    </dxf>
    <dxf>
      <border outline="0">
        <bottom style="thin">
          <color indexed="64"/>
        </bottom>
      </border>
    </dxf>
    <dxf>
      <border outline="0">
        <top style="thin">
          <color indexed="64"/>
        </top>
        <bottom style="thin">
          <color indexed="64"/>
        </bottom>
      </border>
    </dxf>
    <dxf>
      <font>
        <strike val="0"/>
        <outline val="0"/>
        <shadow val="0"/>
        <u val="none"/>
        <vertAlign val="baseline"/>
        <sz val="11"/>
        <name val="Georgia"/>
        <family val="1"/>
        <scheme val="none"/>
      </font>
    </dxf>
    <dxf>
      <font>
        <strike val="0"/>
        <outline val="0"/>
        <shadow val="0"/>
        <u val="none"/>
        <vertAlign val="baseline"/>
        <sz val="11"/>
        <name val="Georgia"/>
        <family val="1"/>
        <scheme val="none"/>
      </font>
    </dxf>
  </dxfs>
  <tableStyles count="0" defaultTableStyle="TableStyleMedium2" defaultPivotStyle="PivotStyleLight16"/>
  <colors>
    <mruColors>
      <color rgb="FFFF0000"/>
      <color rgb="FFAFCDE1"/>
      <color rgb="FFFF8B8B"/>
      <color rgb="FFFF3333"/>
      <color rgb="FFFFA7A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hyperlink" Target="#Overview!A1"/><Relationship Id="rId2" Type="http://schemas.openxmlformats.org/officeDocument/2006/relationships/hyperlink" Target="https://www.mvicriteria.nl/nl" TargetMode="External"/><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Overview!A1"/></Relationships>
</file>

<file path=xl/drawings/_rels/drawing11.xml.rels><?xml version="1.0" encoding="UTF-8" standalone="yes"?>
<Relationships xmlns="http://schemas.openxmlformats.org/package/2006/relationships"><Relationship Id="rId1" Type="http://schemas.openxmlformats.org/officeDocument/2006/relationships/hyperlink" Target="#Overview!A1"/></Relationships>
</file>

<file path=xl/drawings/_rels/drawing12.xml.rels><?xml version="1.0" encoding="UTF-8" standalone="yes"?>
<Relationships xmlns="http://schemas.openxmlformats.org/package/2006/relationships"><Relationship Id="rId1" Type="http://schemas.openxmlformats.org/officeDocument/2006/relationships/hyperlink" Target="#Overview!A1"/></Relationships>
</file>

<file path=xl/drawings/_rels/drawing13.xml.rels><?xml version="1.0" encoding="UTF-8" standalone="yes"?>
<Relationships xmlns="http://schemas.openxmlformats.org/package/2006/relationships"><Relationship Id="rId1" Type="http://schemas.openxmlformats.org/officeDocument/2006/relationships/hyperlink" Target="#Overview!A1"/></Relationships>
</file>

<file path=xl/drawings/_rels/drawing14.xml.rels><?xml version="1.0" encoding="UTF-8" standalone="yes"?>
<Relationships xmlns="http://schemas.openxmlformats.org/package/2006/relationships"><Relationship Id="rId1" Type="http://schemas.openxmlformats.org/officeDocument/2006/relationships/hyperlink" Target="#Overview!A1"/></Relationships>
</file>

<file path=xl/drawings/_rels/drawing15.xml.rels><?xml version="1.0" encoding="UTF-8" standalone="yes"?>
<Relationships xmlns="http://schemas.openxmlformats.org/package/2006/relationships"><Relationship Id="rId1" Type="http://schemas.openxmlformats.org/officeDocument/2006/relationships/hyperlink" Target="#Overview!A1"/></Relationships>
</file>

<file path=xl/drawings/_rels/drawing16.xml.rels><?xml version="1.0" encoding="UTF-8" standalone="yes"?>
<Relationships xmlns="http://schemas.openxmlformats.org/package/2006/relationships"><Relationship Id="rId1" Type="http://schemas.openxmlformats.org/officeDocument/2006/relationships/hyperlink" Target="#Overview!A1"/></Relationships>
</file>

<file path=xl/drawings/_rels/drawing17.xml.rels><?xml version="1.0" encoding="UTF-8" standalone="yes"?>
<Relationships xmlns="http://schemas.openxmlformats.org/package/2006/relationships"><Relationship Id="rId1" Type="http://schemas.openxmlformats.org/officeDocument/2006/relationships/hyperlink" Target="#Overview!A1"/></Relationships>
</file>

<file path=xl/drawings/_rels/drawing18.xml.rels><?xml version="1.0" encoding="UTF-8" standalone="yes"?>
<Relationships xmlns="http://schemas.openxmlformats.org/package/2006/relationships"><Relationship Id="rId1" Type="http://schemas.openxmlformats.org/officeDocument/2006/relationships/hyperlink" Target="#Overview!A1"/></Relationships>
</file>

<file path=xl/drawings/_rels/drawing19.xml.rels><?xml version="1.0" encoding="UTF-8" standalone="yes"?>
<Relationships xmlns="http://schemas.openxmlformats.org/package/2006/relationships"><Relationship Id="rId1" Type="http://schemas.openxmlformats.org/officeDocument/2006/relationships/hyperlink" Target="#Overview!A1"/></Relationships>
</file>

<file path=xl/drawings/_rels/drawing3.xml.rels><?xml version="1.0" encoding="UTF-8" standalone="yes"?>
<Relationships xmlns="http://schemas.openxmlformats.org/package/2006/relationships"><Relationship Id="rId1" Type="http://schemas.openxmlformats.org/officeDocument/2006/relationships/hyperlink" Target="#Overview!A1"/></Relationships>
</file>

<file path=xl/drawings/_rels/drawing4.xml.rels><?xml version="1.0" encoding="UTF-8" standalone="yes"?>
<Relationships xmlns="http://schemas.openxmlformats.org/package/2006/relationships"><Relationship Id="rId1" Type="http://schemas.openxmlformats.org/officeDocument/2006/relationships/hyperlink" Target="#Overview!A1"/></Relationships>
</file>

<file path=xl/drawings/_rels/drawing5.xml.rels><?xml version="1.0" encoding="UTF-8" standalone="yes"?>
<Relationships xmlns="http://schemas.openxmlformats.org/package/2006/relationships"><Relationship Id="rId1" Type="http://schemas.openxmlformats.org/officeDocument/2006/relationships/hyperlink" Target="#Overview!A1"/></Relationships>
</file>

<file path=xl/drawings/_rels/drawing6.xml.rels><?xml version="1.0" encoding="UTF-8" standalone="yes"?>
<Relationships xmlns="http://schemas.openxmlformats.org/package/2006/relationships"><Relationship Id="rId1" Type="http://schemas.openxmlformats.org/officeDocument/2006/relationships/hyperlink" Target="#Overview!A1"/></Relationships>
</file>

<file path=xl/drawings/_rels/drawing7.xml.rels><?xml version="1.0" encoding="UTF-8" standalone="yes"?>
<Relationships xmlns="http://schemas.openxmlformats.org/package/2006/relationships"><Relationship Id="rId1" Type="http://schemas.openxmlformats.org/officeDocument/2006/relationships/hyperlink" Target="#Overview!A1"/></Relationships>
</file>

<file path=xl/drawings/_rels/drawing8.xml.rels><?xml version="1.0" encoding="UTF-8" standalone="yes"?>
<Relationships xmlns="http://schemas.openxmlformats.org/package/2006/relationships"><Relationship Id="rId1" Type="http://schemas.openxmlformats.org/officeDocument/2006/relationships/hyperlink" Target="#Overview!A1"/></Relationships>
</file>

<file path=xl/drawings/_rels/drawing9.xml.rels><?xml version="1.0" encoding="UTF-8" standalone="yes"?>
<Relationships xmlns="http://schemas.openxmlformats.org/package/2006/relationships"><Relationship Id="rId1" Type="http://schemas.openxmlformats.org/officeDocument/2006/relationships/hyperlink" Target="#Overview!A1"/></Relationships>
</file>

<file path=xl/drawings/drawing1.xml><?xml version="1.0" encoding="utf-8"?>
<xdr:wsDr xmlns:xdr="http://schemas.openxmlformats.org/drawingml/2006/spreadsheetDrawing" xmlns:a="http://schemas.openxmlformats.org/drawingml/2006/main">
  <xdr:twoCellAnchor editAs="oneCell">
    <xdr:from>
      <xdr:col>0</xdr:col>
      <xdr:colOff>53340</xdr:colOff>
      <xdr:row>0</xdr:row>
      <xdr:rowOff>22860</xdr:rowOff>
    </xdr:from>
    <xdr:to>
      <xdr:col>0</xdr:col>
      <xdr:colOff>1234440</xdr:colOff>
      <xdr:row>0</xdr:row>
      <xdr:rowOff>1202055</xdr:rowOff>
    </xdr:to>
    <xdr:pic>
      <xdr:nvPicPr>
        <xdr:cNvPr id="4" name="Picture 2" descr="Home - Amsterdam Economic Board">
          <a:extLst>
            <a:ext uri="{FF2B5EF4-FFF2-40B4-BE49-F238E27FC236}">
              <a16:creationId xmlns:a16="http://schemas.microsoft.com/office/drawing/2014/main" id="{C9F3588A-EDDF-43FC-B596-72BC8D3784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 y="22860"/>
          <a:ext cx="1188720" cy="1188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142875</xdr:colOff>
      <xdr:row>4</xdr:row>
      <xdr:rowOff>409575</xdr:rowOff>
    </xdr:from>
    <xdr:to>
      <xdr:col>3</xdr:col>
      <xdr:colOff>466890</xdr:colOff>
      <xdr:row>4</xdr:row>
      <xdr:rowOff>982621</xdr:rowOff>
    </xdr:to>
    <xdr:sp macro="" textlink="">
      <xdr:nvSpPr>
        <xdr:cNvPr id="3" name="Afgeronde rechthoek 1">
          <a:hlinkClick xmlns:r="http://schemas.openxmlformats.org/officeDocument/2006/relationships" r:id="rId2"/>
          <a:extLst>
            <a:ext uri="{FF2B5EF4-FFF2-40B4-BE49-F238E27FC236}">
              <a16:creationId xmlns:a16="http://schemas.microsoft.com/office/drawing/2014/main" id="{448E36A3-920E-4662-B86A-38DC4988C914}"/>
            </a:ext>
          </a:extLst>
        </xdr:cNvPr>
        <xdr:cNvSpPr/>
      </xdr:nvSpPr>
      <xdr:spPr>
        <a:xfrm>
          <a:off x="6267450" y="2647950"/>
          <a:ext cx="1524165" cy="573046"/>
        </a:xfrm>
        <a:prstGeom prst="roundRect">
          <a:avLst/>
        </a:prstGeom>
        <a:solidFill>
          <a:schemeClr val="accent5">
            <a:alpha val="94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nl-NL" sz="1200">
              <a:effectLst>
                <a:innerShdw blurRad="63500" dist="50800">
                  <a:prstClr val="black">
                    <a:alpha val="50000"/>
                  </a:prstClr>
                </a:innerShdw>
              </a:effectLst>
            </a:rPr>
            <a:t>BEZOE</a:t>
          </a:r>
          <a:r>
            <a:rPr lang="nl-NL" sz="1200" baseline="0">
              <a:effectLst>
                <a:innerShdw blurRad="63500" dist="50800">
                  <a:prstClr val="black">
                    <a:alpha val="50000"/>
                  </a:prstClr>
                </a:innerShdw>
              </a:effectLst>
            </a:rPr>
            <a:t>K MVICRITERIA.NL</a:t>
          </a:r>
          <a:endParaRPr lang="nl-NL" sz="1200">
            <a:effectLst>
              <a:innerShdw blurRad="63500" dist="50800">
                <a:prstClr val="black">
                  <a:alpha val="50000"/>
                </a:prstClr>
              </a:innerShdw>
            </a:effectLst>
          </a:endParaRPr>
        </a:p>
      </xdr:txBody>
    </xdr:sp>
    <xdr:clientData/>
  </xdr:twoCellAnchor>
  <xdr:twoCellAnchor>
    <xdr:from>
      <xdr:col>1</xdr:col>
      <xdr:colOff>123825</xdr:colOff>
      <xdr:row>10</xdr:row>
      <xdr:rowOff>447675</xdr:rowOff>
    </xdr:from>
    <xdr:to>
      <xdr:col>3</xdr:col>
      <xdr:colOff>447840</xdr:colOff>
      <xdr:row>10</xdr:row>
      <xdr:rowOff>1020721</xdr:rowOff>
    </xdr:to>
    <xdr:sp macro="" textlink="">
      <xdr:nvSpPr>
        <xdr:cNvPr id="5" name="Afgeronde rechthoek 1">
          <a:hlinkClick xmlns:r="http://schemas.openxmlformats.org/officeDocument/2006/relationships" r:id="rId2"/>
          <a:extLst>
            <a:ext uri="{FF2B5EF4-FFF2-40B4-BE49-F238E27FC236}">
              <a16:creationId xmlns:a16="http://schemas.microsoft.com/office/drawing/2014/main" id="{5512153B-5CD3-4A29-B9F1-FCEF95467F25}"/>
            </a:ext>
          </a:extLst>
        </xdr:cNvPr>
        <xdr:cNvSpPr/>
      </xdr:nvSpPr>
      <xdr:spPr>
        <a:xfrm>
          <a:off x="6248400" y="11134725"/>
          <a:ext cx="1524165" cy="573046"/>
        </a:xfrm>
        <a:prstGeom prst="roundRect">
          <a:avLst/>
        </a:prstGeom>
        <a:solidFill>
          <a:schemeClr val="accent5">
            <a:alpha val="94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nl-NL" sz="1200">
              <a:effectLst>
                <a:innerShdw blurRad="63500" dist="50800">
                  <a:prstClr val="black">
                    <a:alpha val="50000"/>
                  </a:prstClr>
                </a:innerShdw>
              </a:effectLst>
            </a:rPr>
            <a:t>BEZOE</a:t>
          </a:r>
          <a:r>
            <a:rPr lang="nl-NL" sz="1200" baseline="0">
              <a:effectLst>
                <a:innerShdw blurRad="63500" dist="50800">
                  <a:prstClr val="black">
                    <a:alpha val="50000"/>
                  </a:prstClr>
                </a:innerShdw>
              </a:effectLst>
            </a:rPr>
            <a:t>K MVICRITERIA.NL</a:t>
          </a:r>
          <a:endParaRPr lang="nl-NL" sz="1200">
            <a:effectLst>
              <a:innerShdw blurRad="63500" dist="50800">
                <a:prstClr val="black">
                  <a:alpha val="50000"/>
                </a:prstClr>
              </a:innerShdw>
            </a:effectLst>
          </a:endParaRPr>
        </a:p>
      </xdr:txBody>
    </xdr:sp>
    <xdr:clientData/>
  </xdr:twoCellAnchor>
  <xdr:twoCellAnchor>
    <xdr:from>
      <xdr:col>1</xdr:col>
      <xdr:colOff>131445</xdr:colOff>
      <xdr:row>8</xdr:row>
      <xdr:rowOff>1106805</xdr:rowOff>
    </xdr:from>
    <xdr:to>
      <xdr:col>3</xdr:col>
      <xdr:colOff>463080</xdr:colOff>
      <xdr:row>8</xdr:row>
      <xdr:rowOff>1679851</xdr:rowOff>
    </xdr:to>
    <xdr:sp macro="" textlink="">
      <xdr:nvSpPr>
        <xdr:cNvPr id="6" name="Afgeronde rechthoek 1">
          <a:hlinkClick xmlns:r="http://schemas.openxmlformats.org/officeDocument/2006/relationships" r:id="rId3"/>
          <a:extLst>
            <a:ext uri="{FF2B5EF4-FFF2-40B4-BE49-F238E27FC236}">
              <a16:creationId xmlns:a16="http://schemas.microsoft.com/office/drawing/2014/main" id="{2D32AFCD-761A-4F3A-9952-9E8908390171}"/>
            </a:ext>
          </a:extLst>
        </xdr:cNvPr>
        <xdr:cNvSpPr/>
      </xdr:nvSpPr>
      <xdr:spPr>
        <a:xfrm>
          <a:off x="6256020" y="8450580"/>
          <a:ext cx="1531785" cy="573046"/>
        </a:xfrm>
        <a:prstGeom prst="roundRect">
          <a:avLst/>
        </a:prstGeom>
        <a:solidFill>
          <a:schemeClr val="accent5">
            <a:alpha val="94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nl-NL" sz="1200">
              <a:effectLst>
                <a:innerShdw blurRad="63500" dist="50800">
                  <a:prstClr val="black">
                    <a:alpha val="50000"/>
                  </a:prstClr>
                </a:innerShdw>
              </a:effectLst>
            </a:rPr>
            <a:t>GA</a:t>
          </a:r>
          <a:r>
            <a:rPr lang="nl-NL" sz="1200" baseline="0">
              <a:effectLst>
                <a:innerShdw blurRad="63500" dist="50800">
                  <a:prstClr val="black">
                    <a:alpha val="50000"/>
                  </a:prstClr>
                </a:innerShdw>
              </a:effectLst>
            </a:rPr>
            <a:t> NAAR HET OVERZICHT</a:t>
          </a:r>
          <a:endParaRPr lang="nl-NL" sz="1200">
            <a:effectLst>
              <a:innerShdw blurRad="63500" dist="50800">
                <a:prstClr val="black">
                  <a:alpha val="50000"/>
                </a:prstClr>
              </a:innerShdw>
            </a:effectLst>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4</xdr:col>
      <xdr:colOff>265043</xdr:colOff>
      <xdr:row>0</xdr:row>
      <xdr:rowOff>165652</xdr:rowOff>
    </xdr:from>
    <xdr:to>
      <xdr:col>6</xdr:col>
      <xdr:colOff>619538</xdr:colOff>
      <xdr:row>4</xdr:row>
      <xdr:rowOff>43069</xdr:rowOff>
    </xdr:to>
    <xdr:sp macro="" textlink="">
      <xdr:nvSpPr>
        <xdr:cNvPr id="2" name="Afgeronde rechthoek 1">
          <a:hlinkClick xmlns:r="http://schemas.openxmlformats.org/officeDocument/2006/relationships" r:id="rId1"/>
          <a:extLst>
            <a:ext uri="{FF2B5EF4-FFF2-40B4-BE49-F238E27FC236}">
              <a16:creationId xmlns:a16="http://schemas.microsoft.com/office/drawing/2014/main" id="{E38D9F71-BCA7-674D-9F47-C75F3337692B}"/>
            </a:ext>
          </a:extLst>
        </xdr:cNvPr>
        <xdr:cNvSpPr/>
      </xdr:nvSpPr>
      <xdr:spPr>
        <a:xfrm>
          <a:off x="7432260" y="165652"/>
          <a:ext cx="1701800" cy="584200"/>
        </a:xfrm>
        <a:prstGeom prst="roundRect">
          <a:avLst/>
        </a:prstGeom>
        <a:solidFill>
          <a:schemeClr val="accent5">
            <a:alpha val="94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nl-NL" sz="1200">
              <a:effectLst>
                <a:innerShdw blurRad="63500" dist="50800">
                  <a:prstClr val="black">
                    <a:alpha val="50000"/>
                  </a:prstClr>
                </a:innerShdw>
              </a:effectLst>
            </a:rPr>
            <a:t>TERUG</a:t>
          </a:r>
          <a:r>
            <a:rPr lang="nl-NL" sz="1200" baseline="0">
              <a:effectLst>
                <a:innerShdw blurRad="63500" dist="50800">
                  <a:prstClr val="black">
                    <a:alpha val="50000"/>
                  </a:prstClr>
                </a:innerShdw>
              </a:effectLst>
            </a:rPr>
            <a:t> NAAR OVERZICHT</a:t>
          </a:r>
          <a:endParaRPr lang="nl-NL" sz="1200">
            <a:effectLst>
              <a:innerShdw blurRad="63500" dist="50800">
                <a:prstClr val="black">
                  <a:alpha val="50000"/>
                </a:prstClr>
              </a:innerShdw>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4</xdr:col>
      <xdr:colOff>190500</xdr:colOff>
      <xdr:row>1</xdr:row>
      <xdr:rowOff>0</xdr:rowOff>
    </xdr:from>
    <xdr:to>
      <xdr:col>6</xdr:col>
      <xdr:colOff>546100</xdr:colOff>
      <xdr:row>4</xdr:row>
      <xdr:rowOff>25400</xdr:rowOff>
    </xdr:to>
    <xdr:sp macro="" textlink="">
      <xdr:nvSpPr>
        <xdr:cNvPr id="2" name="Afgeronde rechthoek 1">
          <a:hlinkClick xmlns:r="http://schemas.openxmlformats.org/officeDocument/2006/relationships" r:id="rId1"/>
          <a:extLst>
            <a:ext uri="{FF2B5EF4-FFF2-40B4-BE49-F238E27FC236}">
              <a16:creationId xmlns:a16="http://schemas.microsoft.com/office/drawing/2014/main" id="{B4D71A4A-12BD-8E4A-B5A6-42D510AF9B73}"/>
            </a:ext>
          </a:extLst>
        </xdr:cNvPr>
        <xdr:cNvSpPr/>
      </xdr:nvSpPr>
      <xdr:spPr>
        <a:xfrm>
          <a:off x="7874000" y="190500"/>
          <a:ext cx="1701800" cy="584200"/>
        </a:xfrm>
        <a:prstGeom prst="roundRect">
          <a:avLst/>
        </a:prstGeom>
        <a:solidFill>
          <a:schemeClr val="accent5">
            <a:alpha val="94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nl-NL" sz="1200">
              <a:effectLst>
                <a:innerShdw blurRad="63500" dist="50800">
                  <a:prstClr val="black">
                    <a:alpha val="50000"/>
                  </a:prstClr>
                </a:innerShdw>
              </a:effectLst>
            </a:rPr>
            <a:t>TERUG</a:t>
          </a:r>
          <a:r>
            <a:rPr lang="nl-NL" sz="1200" baseline="0">
              <a:effectLst>
                <a:innerShdw blurRad="63500" dist="50800">
                  <a:prstClr val="black">
                    <a:alpha val="50000"/>
                  </a:prstClr>
                </a:innerShdw>
              </a:effectLst>
            </a:rPr>
            <a:t> NAAR OVERZICHT</a:t>
          </a:r>
          <a:endParaRPr lang="nl-NL" sz="1200">
            <a:effectLst>
              <a:innerShdw blurRad="63500" dist="50800">
                <a:prstClr val="black">
                  <a:alpha val="50000"/>
                </a:prstClr>
              </a:innerShdw>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4</xdr:col>
      <xdr:colOff>254000</xdr:colOff>
      <xdr:row>1</xdr:row>
      <xdr:rowOff>0</xdr:rowOff>
    </xdr:from>
    <xdr:to>
      <xdr:col>7</xdr:col>
      <xdr:colOff>0</xdr:colOff>
      <xdr:row>4</xdr:row>
      <xdr:rowOff>25400</xdr:rowOff>
    </xdr:to>
    <xdr:sp macro="" textlink="">
      <xdr:nvSpPr>
        <xdr:cNvPr id="2" name="Afgeronde rechthoek 1">
          <a:hlinkClick xmlns:r="http://schemas.openxmlformats.org/officeDocument/2006/relationships" r:id="rId1"/>
          <a:extLst>
            <a:ext uri="{FF2B5EF4-FFF2-40B4-BE49-F238E27FC236}">
              <a16:creationId xmlns:a16="http://schemas.microsoft.com/office/drawing/2014/main" id="{D6A58176-DA95-384B-87BD-D4F5E1B9585A}"/>
            </a:ext>
          </a:extLst>
        </xdr:cNvPr>
        <xdr:cNvSpPr/>
      </xdr:nvSpPr>
      <xdr:spPr>
        <a:xfrm>
          <a:off x="8727440" y="182880"/>
          <a:ext cx="1551940" cy="574040"/>
        </a:xfrm>
        <a:prstGeom prst="roundRect">
          <a:avLst/>
        </a:prstGeom>
        <a:solidFill>
          <a:schemeClr val="accent5">
            <a:alpha val="94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nl-NL" sz="1200">
              <a:effectLst>
                <a:innerShdw blurRad="63500" dist="50800">
                  <a:prstClr val="black">
                    <a:alpha val="50000"/>
                  </a:prstClr>
                </a:innerShdw>
              </a:effectLst>
            </a:rPr>
            <a:t>TERUG</a:t>
          </a:r>
          <a:r>
            <a:rPr lang="nl-NL" sz="1200" baseline="0">
              <a:effectLst>
                <a:innerShdw blurRad="63500" dist="50800">
                  <a:prstClr val="black">
                    <a:alpha val="50000"/>
                  </a:prstClr>
                </a:innerShdw>
              </a:effectLst>
            </a:rPr>
            <a:t> NAAR OVERZICHT</a:t>
          </a:r>
          <a:endParaRPr lang="nl-NL" sz="1200">
            <a:effectLst>
              <a:innerShdw blurRad="63500" dist="50800">
                <a:prstClr val="black">
                  <a:alpha val="50000"/>
                </a:prstClr>
              </a:innerShdw>
            </a:effectLst>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4</xdr:col>
      <xdr:colOff>355600</xdr:colOff>
      <xdr:row>0</xdr:row>
      <xdr:rowOff>177800</xdr:rowOff>
    </xdr:from>
    <xdr:to>
      <xdr:col>7</xdr:col>
      <xdr:colOff>38100</xdr:colOff>
      <xdr:row>4</xdr:row>
      <xdr:rowOff>12700</xdr:rowOff>
    </xdr:to>
    <xdr:sp macro="" textlink="">
      <xdr:nvSpPr>
        <xdr:cNvPr id="2" name="Afgeronde rechthoek 1">
          <a:hlinkClick xmlns:r="http://schemas.openxmlformats.org/officeDocument/2006/relationships" r:id="rId1"/>
          <a:extLst>
            <a:ext uri="{FF2B5EF4-FFF2-40B4-BE49-F238E27FC236}">
              <a16:creationId xmlns:a16="http://schemas.microsoft.com/office/drawing/2014/main" id="{B4F9BDE9-F86A-F645-BCEE-E868FEB1998A}"/>
            </a:ext>
          </a:extLst>
        </xdr:cNvPr>
        <xdr:cNvSpPr/>
      </xdr:nvSpPr>
      <xdr:spPr>
        <a:xfrm>
          <a:off x="7106920" y="177800"/>
          <a:ext cx="1488440" cy="566420"/>
        </a:xfrm>
        <a:prstGeom prst="roundRect">
          <a:avLst/>
        </a:prstGeom>
        <a:solidFill>
          <a:schemeClr val="accent5">
            <a:alpha val="94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nl-NL" sz="1200">
              <a:effectLst>
                <a:innerShdw blurRad="63500" dist="50800">
                  <a:prstClr val="black">
                    <a:alpha val="50000"/>
                  </a:prstClr>
                </a:innerShdw>
              </a:effectLst>
            </a:rPr>
            <a:t>TERUG</a:t>
          </a:r>
          <a:r>
            <a:rPr lang="nl-NL" sz="1200" baseline="0">
              <a:effectLst>
                <a:innerShdw blurRad="63500" dist="50800">
                  <a:prstClr val="black">
                    <a:alpha val="50000"/>
                  </a:prstClr>
                </a:innerShdw>
              </a:effectLst>
            </a:rPr>
            <a:t> NAAR OVERZICHT</a:t>
          </a:r>
          <a:endParaRPr lang="nl-NL" sz="1200">
            <a:effectLst>
              <a:innerShdw blurRad="63500" dist="50800">
                <a:prstClr val="black">
                  <a:alpha val="50000"/>
                </a:prstClr>
              </a:innerShdw>
            </a:effectLst>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4</xdr:col>
      <xdr:colOff>215900</xdr:colOff>
      <xdr:row>1</xdr:row>
      <xdr:rowOff>0</xdr:rowOff>
    </xdr:from>
    <xdr:to>
      <xdr:col>6</xdr:col>
      <xdr:colOff>571500</xdr:colOff>
      <xdr:row>4</xdr:row>
      <xdr:rowOff>25400</xdr:rowOff>
    </xdr:to>
    <xdr:sp macro="" textlink="">
      <xdr:nvSpPr>
        <xdr:cNvPr id="2" name="Afgeronde rechthoek 1">
          <a:hlinkClick xmlns:r="http://schemas.openxmlformats.org/officeDocument/2006/relationships" r:id="rId1"/>
          <a:extLst>
            <a:ext uri="{FF2B5EF4-FFF2-40B4-BE49-F238E27FC236}">
              <a16:creationId xmlns:a16="http://schemas.microsoft.com/office/drawing/2014/main" id="{9C640819-5FB8-9943-A061-3B5A811E3611}"/>
            </a:ext>
          </a:extLst>
        </xdr:cNvPr>
        <xdr:cNvSpPr/>
      </xdr:nvSpPr>
      <xdr:spPr>
        <a:xfrm>
          <a:off x="8928100" y="203200"/>
          <a:ext cx="1701800" cy="584200"/>
        </a:xfrm>
        <a:prstGeom prst="roundRect">
          <a:avLst/>
        </a:prstGeom>
        <a:solidFill>
          <a:schemeClr val="accent5">
            <a:alpha val="94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nl-NL" sz="1200">
              <a:effectLst>
                <a:innerShdw blurRad="63500" dist="50800">
                  <a:prstClr val="black">
                    <a:alpha val="50000"/>
                  </a:prstClr>
                </a:innerShdw>
              </a:effectLst>
            </a:rPr>
            <a:t>TERUG</a:t>
          </a:r>
          <a:r>
            <a:rPr lang="nl-NL" sz="1200" baseline="0">
              <a:effectLst>
                <a:innerShdw blurRad="63500" dist="50800">
                  <a:prstClr val="black">
                    <a:alpha val="50000"/>
                  </a:prstClr>
                </a:innerShdw>
              </a:effectLst>
            </a:rPr>
            <a:t> NAAR OVERZICHT</a:t>
          </a:r>
          <a:endParaRPr lang="nl-NL" sz="1200">
            <a:effectLst>
              <a:innerShdw blurRad="63500" dist="50800">
                <a:prstClr val="black">
                  <a:alpha val="50000"/>
                </a:prstClr>
              </a:innerShdw>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4</xdr:col>
      <xdr:colOff>187739</xdr:colOff>
      <xdr:row>0</xdr:row>
      <xdr:rowOff>165652</xdr:rowOff>
    </xdr:from>
    <xdr:to>
      <xdr:col>6</xdr:col>
      <xdr:colOff>542234</xdr:colOff>
      <xdr:row>4</xdr:row>
      <xdr:rowOff>43069</xdr:rowOff>
    </xdr:to>
    <xdr:sp macro="" textlink="">
      <xdr:nvSpPr>
        <xdr:cNvPr id="2" name="Afgeronde rechthoek 1">
          <a:hlinkClick xmlns:r="http://schemas.openxmlformats.org/officeDocument/2006/relationships" r:id="rId1"/>
          <a:extLst>
            <a:ext uri="{FF2B5EF4-FFF2-40B4-BE49-F238E27FC236}">
              <a16:creationId xmlns:a16="http://schemas.microsoft.com/office/drawing/2014/main" id="{6EDAFF49-F367-ED4C-8E29-70D0C2B3AA01}"/>
            </a:ext>
          </a:extLst>
        </xdr:cNvPr>
        <xdr:cNvSpPr/>
      </xdr:nvSpPr>
      <xdr:spPr>
        <a:xfrm>
          <a:off x="7354956" y="165652"/>
          <a:ext cx="1701800" cy="584200"/>
        </a:xfrm>
        <a:prstGeom prst="roundRect">
          <a:avLst/>
        </a:prstGeom>
        <a:solidFill>
          <a:schemeClr val="accent5">
            <a:alpha val="94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nl-NL" sz="1200">
              <a:effectLst>
                <a:innerShdw blurRad="63500" dist="50800">
                  <a:prstClr val="black">
                    <a:alpha val="50000"/>
                  </a:prstClr>
                </a:innerShdw>
              </a:effectLst>
            </a:rPr>
            <a:t>TERUG</a:t>
          </a:r>
          <a:r>
            <a:rPr lang="nl-NL" sz="1200" baseline="0">
              <a:effectLst>
                <a:innerShdw blurRad="63500" dist="50800">
                  <a:prstClr val="black">
                    <a:alpha val="50000"/>
                  </a:prstClr>
                </a:innerShdw>
              </a:effectLst>
            </a:rPr>
            <a:t> NAAR OVERZICHT</a:t>
          </a:r>
          <a:endParaRPr lang="nl-NL" sz="1200">
            <a:effectLst>
              <a:innerShdw blurRad="63500" dist="50800">
                <a:prstClr val="black">
                  <a:alpha val="50000"/>
                </a:prstClr>
              </a:innerShdw>
            </a:effectLst>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4</xdr:col>
      <xdr:colOff>187739</xdr:colOff>
      <xdr:row>0</xdr:row>
      <xdr:rowOff>165652</xdr:rowOff>
    </xdr:from>
    <xdr:to>
      <xdr:col>6</xdr:col>
      <xdr:colOff>542234</xdr:colOff>
      <xdr:row>4</xdr:row>
      <xdr:rowOff>43069</xdr:rowOff>
    </xdr:to>
    <xdr:sp macro="" textlink="">
      <xdr:nvSpPr>
        <xdr:cNvPr id="2" name="Afgeronde rechthoek 1">
          <a:hlinkClick xmlns:r="http://schemas.openxmlformats.org/officeDocument/2006/relationships" r:id="rId1"/>
          <a:extLst>
            <a:ext uri="{FF2B5EF4-FFF2-40B4-BE49-F238E27FC236}">
              <a16:creationId xmlns:a16="http://schemas.microsoft.com/office/drawing/2014/main" id="{A10D99F3-9DE7-8645-ABBB-ABFB87A94E3A}"/>
            </a:ext>
          </a:extLst>
        </xdr:cNvPr>
        <xdr:cNvSpPr/>
      </xdr:nvSpPr>
      <xdr:spPr>
        <a:xfrm>
          <a:off x="7443304" y="165652"/>
          <a:ext cx="1701800" cy="584200"/>
        </a:xfrm>
        <a:prstGeom prst="roundRect">
          <a:avLst/>
        </a:prstGeom>
        <a:solidFill>
          <a:schemeClr val="accent5">
            <a:alpha val="94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nl-NL" sz="1200">
              <a:effectLst>
                <a:innerShdw blurRad="63500" dist="50800">
                  <a:prstClr val="black">
                    <a:alpha val="50000"/>
                  </a:prstClr>
                </a:innerShdw>
              </a:effectLst>
            </a:rPr>
            <a:t>TERUG</a:t>
          </a:r>
          <a:r>
            <a:rPr lang="nl-NL" sz="1200" baseline="0">
              <a:effectLst>
                <a:innerShdw blurRad="63500" dist="50800">
                  <a:prstClr val="black">
                    <a:alpha val="50000"/>
                  </a:prstClr>
                </a:innerShdw>
              </a:effectLst>
            </a:rPr>
            <a:t> NAAR OVERZICHT</a:t>
          </a:r>
          <a:endParaRPr lang="nl-NL" sz="1200">
            <a:effectLst>
              <a:innerShdw blurRad="63500" dist="50800">
                <a:prstClr val="black">
                  <a:alpha val="50000"/>
                </a:prstClr>
              </a:innerShdw>
            </a:effectLst>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4</xdr:col>
      <xdr:colOff>220869</xdr:colOff>
      <xdr:row>1</xdr:row>
      <xdr:rowOff>11043</xdr:rowOff>
    </xdr:from>
    <xdr:to>
      <xdr:col>6</xdr:col>
      <xdr:colOff>575365</xdr:colOff>
      <xdr:row>4</xdr:row>
      <xdr:rowOff>65156</xdr:rowOff>
    </xdr:to>
    <xdr:sp macro="" textlink="">
      <xdr:nvSpPr>
        <xdr:cNvPr id="2" name="Afgeronde rechthoek 1">
          <a:hlinkClick xmlns:r="http://schemas.openxmlformats.org/officeDocument/2006/relationships" r:id="rId1"/>
          <a:extLst>
            <a:ext uri="{FF2B5EF4-FFF2-40B4-BE49-F238E27FC236}">
              <a16:creationId xmlns:a16="http://schemas.microsoft.com/office/drawing/2014/main" id="{59E5EA24-DDC2-854A-AE19-C3DDF847E01B}"/>
            </a:ext>
          </a:extLst>
        </xdr:cNvPr>
        <xdr:cNvSpPr/>
      </xdr:nvSpPr>
      <xdr:spPr>
        <a:xfrm>
          <a:off x="7487478" y="187739"/>
          <a:ext cx="1701800" cy="584200"/>
        </a:xfrm>
        <a:prstGeom prst="roundRect">
          <a:avLst/>
        </a:prstGeom>
        <a:solidFill>
          <a:schemeClr val="accent5">
            <a:alpha val="94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nl-NL" sz="1200">
              <a:effectLst>
                <a:innerShdw blurRad="63500" dist="50800">
                  <a:prstClr val="black">
                    <a:alpha val="50000"/>
                  </a:prstClr>
                </a:innerShdw>
              </a:effectLst>
            </a:rPr>
            <a:t>TERUG</a:t>
          </a:r>
          <a:r>
            <a:rPr lang="nl-NL" sz="1200" baseline="0">
              <a:effectLst>
                <a:innerShdw blurRad="63500" dist="50800">
                  <a:prstClr val="black">
                    <a:alpha val="50000"/>
                  </a:prstClr>
                </a:innerShdw>
              </a:effectLst>
            </a:rPr>
            <a:t> NAAR OVERZICHT</a:t>
          </a:r>
          <a:endParaRPr lang="nl-NL" sz="1200">
            <a:effectLst>
              <a:innerShdw blurRad="63500" dist="50800">
                <a:prstClr val="black">
                  <a:alpha val="50000"/>
                </a:prstClr>
              </a:innerShdw>
            </a:effectLst>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4</xdr:col>
      <xdr:colOff>220869</xdr:colOff>
      <xdr:row>1</xdr:row>
      <xdr:rowOff>0</xdr:rowOff>
    </xdr:from>
    <xdr:to>
      <xdr:col>6</xdr:col>
      <xdr:colOff>575365</xdr:colOff>
      <xdr:row>4</xdr:row>
      <xdr:rowOff>54113</xdr:rowOff>
    </xdr:to>
    <xdr:sp macro="" textlink="">
      <xdr:nvSpPr>
        <xdr:cNvPr id="2" name="Afgeronde rechthoek 1">
          <a:hlinkClick xmlns:r="http://schemas.openxmlformats.org/officeDocument/2006/relationships" r:id="rId1"/>
          <a:extLst>
            <a:ext uri="{FF2B5EF4-FFF2-40B4-BE49-F238E27FC236}">
              <a16:creationId xmlns:a16="http://schemas.microsoft.com/office/drawing/2014/main" id="{DFDA972B-163F-E847-BCF2-7AC43BF53FAF}"/>
            </a:ext>
          </a:extLst>
        </xdr:cNvPr>
        <xdr:cNvSpPr/>
      </xdr:nvSpPr>
      <xdr:spPr>
        <a:xfrm>
          <a:off x="7542695" y="176696"/>
          <a:ext cx="1701800" cy="584200"/>
        </a:xfrm>
        <a:prstGeom prst="roundRect">
          <a:avLst/>
        </a:prstGeom>
        <a:solidFill>
          <a:schemeClr val="accent5">
            <a:alpha val="94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nl-NL" sz="1200">
              <a:effectLst>
                <a:innerShdw blurRad="63500" dist="50800">
                  <a:prstClr val="black">
                    <a:alpha val="50000"/>
                  </a:prstClr>
                </a:innerShdw>
              </a:effectLst>
            </a:rPr>
            <a:t>TERUG</a:t>
          </a:r>
          <a:r>
            <a:rPr lang="nl-NL" sz="1200" baseline="0">
              <a:effectLst>
                <a:innerShdw blurRad="63500" dist="50800">
                  <a:prstClr val="black">
                    <a:alpha val="50000"/>
                  </a:prstClr>
                </a:innerShdw>
              </a:effectLst>
            </a:rPr>
            <a:t> </a:t>
          </a:r>
          <a:r>
            <a:rPr lang="nl-NL" sz="1100" baseline="0">
              <a:effectLst>
                <a:innerShdw blurRad="63500" dist="50800">
                  <a:prstClr val="black">
                    <a:alpha val="50000"/>
                  </a:prstClr>
                </a:innerShdw>
              </a:effectLst>
            </a:rPr>
            <a:t>NAAR</a:t>
          </a:r>
          <a:r>
            <a:rPr lang="nl-NL" sz="1200" baseline="0">
              <a:effectLst>
                <a:innerShdw blurRad="63500" dist="50800">
                  <a:prstClr val="black">
                    <a:alpha val="50000"/>
                  </a:prstClr>
                </a:innerShdw>
              </a:effectLst>
            </a:rPr>
            <a:t> OVERZICHT</a:t>
          </a:r>
          <a:endParaRPr lang="nl-NL" sz="1200">
            <a:effectLst>
              <a:innerShdw blurRad="63500" dist="50800">
                <a:prstClr val="black">
                  <a:alpha val="50000"/>
                </a:prstClr>
              </a:innerShdw>
            </a:effectLst>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4</xdr:col>
      <xdr:colOff>287131</xdr:colOff>
      <xdr:row>1</xdr:row>
      <xdr:rowOff>11043</xdr:rowOff>
    </xdr:from>
    <xdr:to>
      <xdr:col>6</xdr:col>
      <xdr:colOff>641626</xdr:colOff>
      <xdr:row>4</xdr:row>
      <xdr:rowOff>65156</xdr:rowOff>
    </xdr:to>
    <xdr:sp macro="" textlink="">
      <xdr:nvSpPr>
        <xdr:cNvPr id="2" name="Afgeronde rechthoek 1">
          <a:hlinkClick xmlns:r="http://schemas.openxmlformats.org/officeDocument/2006/relationships" r:id="rId1"/>
          <a:extLst>
            <a:ext uri="{FF2B5EF4-FFF2-40B4-BE49-F238E27FC236}">
              <a16:creationId xmlns:a16="http://schemas.microsoft.com/office/drawing/2014/main" id="{55C99253-3CEC-0A49-B8CC-6933997F38B9}"/>
            </a:ext>
          </a:extLst>
        </xdr:cNvPr>
        <xdr:cNvSpPr/>
      </xdr:nvSpPr>
      <xdr:spPr>
        <a:xfrm>
          <a:off x="7454348" y="187739"/>
          <a:ext cx="1701800" cy="584200"/>
        </a:xfrm>
        <a:prstGeom prst="roundRect">
          <a:avLst/>
        </a:prstGeom>
        <a:solidFill>
          <a:schemeClr val="accent5">
            <a:alpha val="94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nl-NL" sz="1200">
              <a:effectLst>
                <a:innerShdw blurRad="63500" dist="50800">
                  <a:prstClr val="black">
                    <a:alpha val="50000"/>
                  </a:prstClr>
                </a:innerShdw>
              </a:effectLst>
            </a:rPr>
            <a:t>TERUG</a:t>
          </a:r>
          <a:r>
            <a:rPr lang="nl-NL" sz="1200" baseline="0">
              <a:effectLst>
                <a:innerShdw blurRad="63500" dist="50800">
                  <a:prstClr val="black">
                    <a:alpha val="50000"/>
                  </a:prstClr>
                </a:innerShdw>
              </a:effectLst>
            </a:rPr>
            <a:t> NAAR OVERZICHT</a:t>
          </a:r>
          <a:endParaRPr lang="nl-NL" sz="1200">
            <a:effectLst>
              <a:innerShdw blurRad="63500" dist="50800">
                <a:prstClr val="black">
                  <a:alpha val="50000"/>
                </a:prstClr>
              </a:innerShdw>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47625</xdr:colOff>
      <xdr:row>19</xdr:row>
      <xdr:rowOff>76200</xdr:rowOff>
    </xdr:from>
    <xdr:to>
      <xdr:col>7</xdr:col>
      <xdr:colOff>1381125</xdr:colOff>
      <xdr:row>24</xdr:row>
      <xdr:rowOff>38100</xdr:rowOff>
    </xdr:to>
    <xdr:sp macro="" textlink="">
      <xdr:nvSpPr>
        <xdr:cNvPr id="2" name="Tekstvak 1">
          <a:extLst>
            <a:ext uri="{FF2B5EF4-FFF2-40B4-BE49-F238E27FC236}">
              <a16:creationId xmlns:a16="http://schemas.microsoft.com/office/drawing/2014/main" id="{6F040711-C7A8-4AAF-9194-B5391B864D36}"/>
            </a:ext>
          </a:extLst>
        </xdr:cNvPr>
        <xdr:cNvSpPr txBox="1"/>
      </xdr:nvSpPr>
      <xdr:spPr>
        <a:xfrm>
          <a:off x="8743950" y="3914775"/>
          <a:ext cx="1943100" cy="8667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latin typeface="Georgia" panose="02040502050405020303" pitchFamily="18" charset="0"/>
            </a:rPr>
            <a:t>Toelichting</a:t>
          </a:r>
        </a:p>
        <a:p>
          <a:r>
            <a:rPr lang="nl-NL" sz="1100" b="0">
              <a:latin typeface="Georgia" panose="02040502050405020303" pitchFamily="18" charset="0"/>
            </a:rPr>
            <a:t>Vul in deze tabel in wanneer</a:t>
          </a:r>
          <a:r>
            <a:rPr lang="nl-NL" sz="1100" b="0" baseline="0">
              <a:latin typeface="Georgia" panose="02040502050405020303" pitchFamily="18" charset="0"/>
            </a:rPr>
            <a:t> je welke productgroep in gaat kopen, en op welk ambitieniveau.</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276087</xdr:colOff>
      <xdr:row>1</xdr:row>
      <xdr:rowOff>0</xdr:rowOff>
    </xdr:from>
    <xdr:to>
      <xdr:col>6</xdr:col>
      <xdr:colOff>630582</xdr:colOff>
      <xdr:row>4</xdr:row>
      <xdr:rowOff>32026</xdr:rowOff>
    </xdr:to>
    <xdr:sp macro="" textlink="">
      <xdr:nvSpPr>
        <xdr:cNvPr id="2" name="Afgeronde rechthoek 1">
          <a:hlinkClick xmlns:r="http://schemas.openxmlformats.org/officeDocument/2006/relationships" r:id="rId1"/>
          <a:extLst>
            <a:ext uri="{FF2B5EF4-FFF2-40B4-BE49-F238E27FC236}">
              <a16:creationId xmlns:a16="http://schemas.microsoft.com/office/drawing/2014/main" id="{73A282F5-E321-7142-9263-50158E3B4882}"/>
            </a:ext>
          </a:extLst>
        </xdr:cNvPr>
        <xdr:cNvSpPr/>
      </xdr:nvSpPr>
      <xdr:spPr>
        <a:xfrm>
          <a:off x="7465391" y="187739"/>
          <a:ext cx="1701800" cy="584200"/>
        </a:xfrm>
        <a:prstGeom prst="roundRect">
          <a:avLst/>
        </a:prstGeom>
        <a:solidFill>
          <a:schemeClr val="accent5">
            <a:alpha val="94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nl-NL" sz="1200">
              <a:effectLst>
                <a:innerShdw blurRad="63500" dist="50800">
                  <a:prstClr val="black">
                    <a:alpha val="50000"/>
                  </a:prstClr>
                </a:innerShdw>
              </a:effectLst>
            </a:rPr>
            <a:t>TERUG</a:t>
          </a:r>
          <a:r>
            <a:rPr lang="nl-NL" sz="1200" baseline="0">
              <a:effectLst>
                <a:innerShdw blurRad="63500" dist="50800">
                  <a:prstClr val="black">
                    <a:alpha val="50000"/>
                  </a:prstClr>
                </a:innerShdw>
              </a:effectLst>
            </a:rPr>
            <a:t> NAAR OVERZICHT</a:t>
          </a:r>
          <a:endParaRPr lang="nl-NL" sz="1200">
            <a:effectLst>
              <a:innerShdw blurRad="63500" dist="50800">
                <a:prstClr val="black">
                  <a:alpha val="50000"/>
                </a:prstClr>
              </a:innerShdw>
            </a:effectLst>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309217</xdr:colOff>
      <xdr:row>1</xdr:row>
      <xdr:rowOff>11044</xdr:rowOff>
    </xdr:from>
    <xdr:to>
      <xdr:col>6</xdr:col>
      <xdr:colOff>663713</xdr:colOff>
      <xdr:row>4</xdr:row>
      <xdr:rowOff>65157</xdr:rowOff>
    </xdr:to>
    <xdr:sp macro="" textlink="">
      <xdr:nvSpPr>
        <xdr:cNvPr id="2" name="Afgeronde rechthoek 1">
          <a:hlinkClick xmlns:r="http://schemas.openxmlformats.org/officeDocument/2006/relationships" r:id="rId1"/>
          <a:extLst>
            <a:ext uri="{FF2B5EF4-FFF2-40B4-BE49-F238E27FC236}">
              <a16:creationId xmlns:a16="http://schemas.microsoft.com/office/drawing/2014/main" id="{B056CBB6-CBC2-AC43-8995-A7DDC556DCA9}"/>
            </a:ext>
          </a:extLst>
        </xdr:cNvPr>
        <xdr:cNvSpPr/>
      </xdr:nvSpPr>
      <xdr:spPr>
        <a:xfrm>
          <a:off x="7553739" y="187740"/>
          <a:ext cx="1701800" cy="584200"/>
        </a:xfrm>
        <a:prstGeom prst="roundRect">
          <a:avLst/>
        </a:prstGeom>
        <a:solidFill>
          <a:schemeClr val="accent5">
            <a:alpha val="94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nl-NL" sz="1200">
              <a:effectLst>
                <a:innerShdw blurRad="63500" dist="50800">
                  <a:prstClr val="black">
                    <a:alpha val="50000"/>
                  </a:prstClr>
                </a:innerShdw>
              </a:effectLst>
            </a:rPr>
            <a:t>TERUG</a:t>
          </a:r>
          <a:r>
            <a:rPr lang="nl-NL" sz="1200" baseline="0">
              <a:effectLst>
                <a:innerShdw blurRad="63500" dist="50800">
                  <a:prstClr val="black">
                    <a:alpha val="50000"/>
                  </a:prstClr>
                </a:innerShdw>
              </a:effectLst>
            </a:rPr>
            <a:t> NAAR OVERZICHT</a:t>
          </a:r>
          <a:endParaRPr lang="nl-NL" sz="1200">
            <a:effectLst>
              <a:innerShdw blurRad="63500" dist="50800">
                <a:prstClr val="black">
                  <a:alpha val="50000"/>
                </a:prstClr>
              </a:innerShdw>
            </a:effectLst>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228600</xdr:colOff>
      <xdr:row>1</xdr:row>
      <xdr:rowOff>12700</xdr:rowOff>
    </xdr:from>
    <xdr:to>
      <xdr:col>6</xdr:col>
      <xdr:colOff>584200</xdr:colOff>
      <xdr:row>4</xdr:row>
      <xdr:rowOff>63500</xdr:rowOff>
    </xdr:to>
    <xdr:sp macro="" textlink="">
      <xdr:nvSpPr>
        <xdr:cNvPr id="2" name="Afgeronde rechthoek 1">
          <a:hlinkClick xmlns:r="http://schemas.openxmlformats.org/officeDocument/2006/relationships" r:id="rId1"/>
          <a:extLst>
            <a:ext uri="{FF2B5EF4-FFF2-40B4-BE49-F238E27FC236}">
              <a16:creationId xmlns:a16="http://schemas.microsoft.com/office/drawing/2014/main" id="{3F69A8B9-38BB-684E-86D1-D5E75411E8D5}"/>
            </a:ext>
          </a:extLst>
        </xdr:cNvPr>
        <xdr:cNvSpPr/>
      </xdr:nvSpPr>
      <xdr:spPr>
        <a:xfrm>
          <a:off x="7810500" y="190500"/>
          <a:ext cx="1701800" cy="584200"/>
        </a:xfrm>
        <a:prstGeom prst="roundRect">
          <a:avLst/>
        </a:prstGeom>
        <a:solidFill>
          <a:schemeClr val="accent5">
            <a:alpha val="94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nl-NL" sz="1200">
              <a:effectLst>
                <a:innerShdw blurRad="63500" dist="50800">
                  <a:prstClr val="black">
                    <a:alpha val="50000"/>
                  </a:prstClr>
                </a:innerShdw>
              </a:effectLst>
            </a:rPr>
            <a:t>TERUG</a:t>
          </a:r>
          <a:r>
            <a:rPr lang="nl-NL" sz="1200" baseline="0">
              <a:effectLst>
                <a:innerShdw blurRad="63500" dist="50800">
                  <a:prstClr val="black">
                    <a:alpha val="50000"/>
                  </a:prstClr>
                </a:innerShdw>
              </a:effectLst>
            </a:rPr>
            <a:t> NAAR OVERZICHT</a:t>
          </a:r>
          <a:endParaRPr lang="nl-NL" sz="1200">
            <a:effectLst>
              <a:innerShdw blurRad="63500" dist="50800">
                <a:prstClr val="black">
                  <a:alpha val="50000"/>
                </a:prstClr>
              </a:innerShdw>
            </a:effectLst>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154608</xdr:colOff>
      <xdr:row>0</xdr:row>
      <xdr:rowOff>165653</xdr:rowOff>
    </xdr:from>
    <xdr:to>
      <xdr:col>6</xdr:col>
      <xdr:colOff>509104</xdr:colOff>
      <xdr:row>4</xdr:row>
      <xdr:rowOff>43070</xdr:rowOff>
    </xdr:to>
    <xdr:sp macro="" textlink="">
      <xdr:nvSpPr>
        <xdr:cNvPr id="2" name="Afgeronde rechthoek 1">
          <a:hlinkClick xmlns:r="http://schemas.openxmlformats.org/officeDocument/2006/relationships" r:id="rId1"/>
          <a:extLst>
            <a:ext uri="{FF2B5EF4-FFF2-40B4-BE49-F238E27FC236}">
              <a16:creationId xmlns:a16="http://schemas.microsoft.com/office/drawing/2014/main" id="{4B7DB6CF-A970-0641-A7C6-C4E842CFC147}"/>
            </a:ext>
          </a:extLst>
        </xdr:cNvPr>
        <xdr:cNvSpPr/>
      </xdr:nvSpPr>
      <xdr:spPr>
        <a:xfrm>
          <a:off x="7421217" y="165653"/>
          <a:ext cx="1701800" cy="584200"/>
        </a:xfrm>
        <a:prstGeom prst="roundRect">
          <a:avLst/>
        </a:prstGeom>
        <a:solidFill>
          <a:schemeClr val="accent5">
            <a:alpha val="94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nl-NL" sz="1200">
              <a:effectLst>
                <a:innerShdw blurRad="63500" dist="50800">
                  <a:prstClr val="black">
                    <a:alpha val="50000"/>
                  </a:prstClr>
                </a:innerShdw>
              </a:effectLst>
            </a:rPr>
            <a:t>TERUG</a:t>
          </a:r>
          <a:r>
            <a:rPr lang="nl-NL" sz="1200" baseline="0">
              <a:effectLst>
                <a:innerShdw blurRad="63500" dist="50800">
                  <a:prstClr val="black">
                    <a:alpha val="50000"/>
                  </a:prstClr>
                </a:innerShdw>
              </a:effectLst>
            </a:rPr>
            <a:t> NAAR OVERZICHT</a:t>
          </a:r>
          <a:endParaRPr lang="nl-NL" sz="1200">
            <a:effectLst>
              <a:innerShdw blurRad="63500" dist="50800">
                <a:prstClr val="black">
                  <a:alpha val="50000"/>
                </a:prstClr>
              </a:innerShdw>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254000</xdr:colOff>
      <xdr:row>1</xdr:row>
      <xdr:rowOff>38100</xdr:rowOff>
    </xdr:from>
    <xdr:to>
      <xdr:col>6</xdr:col>
      <xdr:colOff>609600</xdr:colOff>
      <xdr:row>4</xdr:row>
      <xdr:rowOff>63500</xdr:rowOff>
    </xdr:to>
    <xdr:sp macro="" textlink="">
      <xdr:nvSpPr>
        <xdr:cNvPr id="2" name="Afgeronde rechthoek 1">
          <a:hlinkClick xmlns:r="http://schemas.openxmlformats.org/officeDocument/2006/relationships" r:id="rId1"/>
          <a:extLst>
            <a:ext uri="{FF2B5EF4-FFF2-40B4-BE49-F238E27FC236}">
              <a16:creationId xmlns:a16="http://schemas.microsoft.com/office/drawing/2014/main" id="{09F4DAFF-C66A-7B4F-A8D3-5EB6CA636E6B}"/>
            </a:ext>
          </a:extLst>
        </xdr:cNvPr>
        <xdr:cNvSpPr/>
      </xdr:nvSpPr>
      <xdr:spPr>
        <a:xfrm>
          <a:off x="8851900" y="228600"/>
          <a:ext cx="1701800" cy="584200"/>
        </a:xfrm>
        <a:prstGeom prst="roundRect">
          <a:avLst/>
        </a:prstGeom>
        <a:solidFill>
          <a:schemeClr val="accent5">
            <a:alpha val="94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nl-NL" sz="1200">
              <a:effectLst>
                <a:innerShdw blurRad="63500" dist="50800">
                  <a:prstClr val="black">
                    <a:alpha val="50000"/>
                  </a:prstClr>
                </a:innerShdw>
              </a:effectLst>
            </a:rPr>
            <a:t>TERUG</a:t>
          </a:r>
          <a:r>
            <a:rPr lang="nl-NL" sz="1200" baseline="0">
              <a:effectLst>
                <a:innerShdw blurRad="63500" dist="50800">
                  <a:prstClr val="black">
                    <a:alpha val="50000"/>
                  </a:prstClr>
                </a:innerShdw>
              </a:effectLst>
            </a:rPr>
            <a:t> NAAR OVERZICHT</a:t>
          </a:r>
          <a:endParaRPr lang="nl-NL" sz="1200">
            <a:effectLst>
              <a:innerShdw blurRad="63500" dist="50800">
                <a:prstClr val="black">
                  <a:alpha val="50000"/>
                </a:prstClr>
              </a:innerShdw>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154608</xdr:colOff>
      <xdr:row>0</xdr:row>
      <xdr:rowOff>165652</xdr:rowOff>
    </xdr:from>
    <xdr:to>
      <xdr:col>6</xdr:col>
      <xdr:colOff>509104</xdr:colOff>
      <xdr:row>4</xdr:row>
      <xdr:rowOff>43069</xdr:rowOff>
    </xdr:to>
    <xdr:sp macro="" textlink="">
      <xdr:nvSpPr>
        <xdr:cNvPr id="2" name="Afgeronde rechthoek 1">
          <a:hlinkClick xmlns:r="http://schemas.openxmlformats.org/officeDocument/2006/relationships" r:id="rId1"/>
          <a:extLst>
            <a:ext uri="{FF2B5EF4-FFF2-40B4-BE49-F238E27FC236}">
              <a16:creationId xmlns:a16="http://schemas.microsoft.com/office/drawing/2014/main" id="{B54DA54A-4D92-C540-8DB1-93B181582BF0}"/>
            </a:ext>
          </a:extLst>
        </xdr:cNvPr>
        <xdr:cNvSpPr/>
      </xdr:nvSpPr>
      <xdr:spPr>
        <a:xfrm>
          <a:off x="7399130" y="165652"/>
          <a:ext cx="1701800" cy="584200"/>
        </a:xfrm>
        <a:prstGeom prst="roundRect">
          <a:avLst/>
        </a:prstGeom>
        <a:solidFill>
          <a:schemeClr val="accent5">
            <a:alpha val="94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nl-NL" sz="1200">
              <a:effectLst>
                <a:innerShdw blurRad="63500" dist="50800">
                  <a:prstClr val="black">
                    <a:alpha val="50000"/>
                  </a:prstClr>
                </a:innerShdw>
              </a:effectLst>
            </a:rPr>
            <a:t>TERUG</a:t>
          </a:r>
          <a:r>
            <a:rPr lang="nl-NL" sz="1200" baseline="0">
              <a:effectLst>
                <a:innerShdw blurRad="63500" dist="50800">
                  <a:prstClr val="black">
                    <a:alpha val="50000"/>
                  </a:prstClr>
                </a:innerShdw>
              </a:effectLst>
            </a:rPr>
            <a:t> NAAR OVERZICHT</a:t>
          </a:r>
          <a:endParaRPr lang="nl-NL" sz="1200">
            <a:effectLst>
              <a:innerShdw blurRad="63500" dist="50800">
                <a:prstClr val="black">
                  <a:alpha val="50000"/>
                </a:prstClr>
              </a:innerShdw>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4</xdr:col>
      <xdr:colOff>357910</xdr:colOff>
      <xdr:row>1</xdr:row>
      <xdr:rowOff>0</xdr:rowOff>
    </xdr:from>
    <xdr:to>
      <xdr:col>7</xdr:col>
      <xdr:colOff>50801</xdr:colOff>
      <xdr:row>4</xdr:row>
      <xdr:rowOff>18473</xdr:rowOff>
    </xdr:to>
    <xdr:sp macro="" textlink="">
      <xdr:nvSpPr>
        <xdr:cNvPr id="2" name="Afgeronde rechthoek 1">
          <a:hlinkClick xmlns:r="http://schemas.openxmlformats.org/officeDocument/2006/relationships" r:id="rId1"/>
          <a:extLst>
            <a:ext uri="{FF2B5EF4-FFF2-40B4-BE49-F238E27FC236}">
              <a16:creationId xmlns:a16="http://schemas.microsoft.com/office/drawing/2014/main" id="{4F92241A-EB5B-444D-B85F-8358566C6400}"/>
            </a:ext>
          </a:extLst>
        </xdr:cNvPr>
        <xdr:cNvSpPr/>
      </xdr:nvSpPr>
      <xdr:spPr>
        <a:xfrm>
          <a:off x="8636001" y="173182"/>
          <a:ext cx="1701800" cy="584200"/>
        </a:xfrm>
        <a:prstGeom prst="roundRect">
          <a:avLst/>
        </a:prstGeom>
        <a:solidFill>
          <a:schemeClr val="accent5">
            <a:alpha val="94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nl-NL" sz="1200">
              <a:effectLst>
                <a:innerShdw blurRad="63500" dist="50800">
                  <a:prstClr val="black">
                    <a:alpha val="50000"/>
                  </a:prstClr>
                </a:innerShdw>
              </a:effectLst>
            </a:rPr>
            <a:t>TERUG</a:t>
          </a:r>
          <a:r>
            <a:rPr lang="nl-NL" sz="1200" baseline="0">
              <a:effectLst>
                <a:innerShdw blurRad="63500" dist="50800">
                  <a:prstClr val="black">
                    <a:alpha val="50000"/>
                  </a:prstClr>
                </a:innerShdw>
              </a:effectLst>
            </a:rPr>
            <a:t> NAAR OVERZICHT</a:t>
          </a:r>
          <a:endParaRPr lang="nl-NL" sz="1200">
            <a:effectLst>
              <a:innerShdw blurRad="63500" dist="50800">
                <a:prstClr val="black">
                  <a:alpha val="50000"/>
                </a:prstClr>
              </a:innerShdw>
            </a:effectLst>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FA089D3-6B54-49BC-9BC1-C9D3109479EE}" name="Table1" displayName="Table1" ref="A8:D32" totalsRowShown="0" headerRowDxfId="135" dataDxfId="134" headerRowBorderDxfId="132" tableBorderDxfId="133">
  <autoFilter ref="A8:D32" xr:uid="{AFA089D3-6B54-49BC-9BC1-C9D3109479EE}">
    <filterColumn colId="0" hiddenButton="1"/>
    <filterColumn colId="1" hiddenButton="1"/>
    <filterColumn colId="2" hiddenButton="1"/>
    <filterColumn colId="3" hiddenButton="1"/>
  </autoFilter>
  <tableColumns count="4">
    <tableColumn id="1" xr3:uid="{10FF0DA0-75C9-453C-A7EE-987F9EFB85B1}" name="Niveau" dataDxfId="131"/>
    <tableColumn id="2" xr3:uid="{51E02818-D3B3-42F2-85C5-AC733BE2D4CD}" name="Type" dataDxfId="130"/>
    <tableColumn id="3" xr3:uid="{49B9EC9B-2FC3-4763-AAEB-2F6D43D88F72}" name="Omschrijving" dataDxfId="129"/>
    <tableColumn id="4" xr3:uid="{AFEE72BB-86CD-4905-8AFE-6AFCC2FF45D4}" name="Check" dataDxfId="128"/>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F8E81D53-252B-C744-BC49-5FF8038EEB43}" name="Table11320" displayName="Table11320" ref="A8:D62" totalsRowShown="0" headerRowDxfId="63" dataDxfId="62" headerRowBorderDxfId="60" tableBorderDxfId="61">
  <autoFilter ref="A8:D62" xr:uid="{F8E81D53-252B-C744-BC49-5FF8038EEB43}"/>
  <tableColumns count="4">
    <tableColumn id="1" xr3:uid="{86827196-0266-6E4C-A67B-F8B3AE4CED39}" name="Niveau" dataDxfId="59"/>
    <tableColumn id="2" xr3:uid="{39B62615-DAD0-CD48-845E-99793D3BB3A9}" name="Type" dataDxfId="58"/>
    <tableColumn id="3" xr3:uid="{AAA5CDB6-CFC7-F24B-ABD7-D29BC60ECCCB}" name="Omschrijving" dataDxfId="57"/>
    <tableColumn id="4" xr3:uid="{09B66BE9-4B59-7A48-8306-B73B3E2BC56E}" name="Check" dataDxfId="56"/>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2339EEC1-5B22-FC46-A13E-DDF46E8F1624}" name="Table11318" displayName="Table11318" ref="A8:D32" totalsRowShown="0" headerRowDxfId="55" dataDxfId="54" headerRowBorderDxfId="52" tableBorderDxfId="53">
  <autoFilter ref="A8:D32" xr:uid="{2339EEC1-5B22-FC46-A13E-DDF46E8F1624}"/>
  <tableColumns count="4">
    <tableColumn id="1" xr3:uid="{B95A454E-E030-B14B-BCAF-0DE476439C5B}" name="Niveau" dataDxfId="51"/>
    <tableColumn id="2" xr3:uid="{F9DA3F35-B522-C14A-9B1E-190E5C24AD25}" name="Type" dataDxfId="50"/>
    <tableColumn id="3" xr3:uid="{564C61ED-19F6-4340-9646-7864CBD8B3EC}" name="Omschrijving" dataDxfId="49"/>
    <tableColumn id="4" xr3:uid="{30F75B00-A159-7041-BF09-D07F2CF8B897}" name="Check" dataDxfId="48"/>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640153E-ECBF-BC42-BEC3-F1EB5C0DC502}" name="Table11319" displayName="Table11319" ref="A8:D47" totalsRowShown="0" headerRowDxfId="47" dataDxfId="46" headerRowBorderDxfId="44" tableBorderDxfId="45">
  <autoFilter ref="A8:D47" xr:uid="{0640153E-ECBF-BC42-BEC3-F1EB5C0DC502}"/>
  <tableColumns count="4">
    <tableColumn id="1" xr3:uid="{48AD5A74-8CC1-FD44-A457-776D279C32F9}" name="Niveau" dataDxfId="43"/>
    <tableColumn id="2" xr3:uid="{8020856B-3EA4-6541-A128-6688BD28B57D}" name="Type" dataDxfId="42"/>
    <tableColumn id="3" xr3:uid="{FE64AF00-4711-9C46-8752-0ACF9A3C73EE}" name="Omschrijving" dataDxfId="41"/>
    <tableColumn id="4" xr3:uid="{641B8496-199B-CE40-AEF1-CB953B36F327}" name="Check" dataDxfId="40"/>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9F259A4A-294E-4976-A9EB-1DAE394794DF}" name="Table7" displayName="Table7" ref="A8:D33" totalsRowShown="0" headerRowDxfId="39" dataDxfId="38" headerRowBorderDxfId="36" tableBorderDxfId="37">
  <autoFilter ref="A8:D33" xr:uid="{9F259A4A-294E-4976-A9EB-1DAE394794DF}">
    <filterColumn colId="0" hiddenButton="1"/>
    <filterColumn colId="1" hiddenButton="1"/>
    <filterColumn colId="2" hiddenButton="1"/>
    <filterColumn colId="3" hiddenButton="1"/>
  </autoFilter>
  <tableColumns count="4">
    <tableColumn id="1" xr3:uid="{FDAD95DF-C31B-4989-9D15-643D83DB5B07}" name="Niveau" dataDxfId="35"/>
    <tableColumn id="2" xr3:uid="{1BEE3421-FA6F-481F-978F-CF386BAF8309}" name="Type" dataDxfId="34"/>
    <tableColumn id="3" xr3:uid="{698C1DF9-5825-469A-B788-B3DBE13D5FD2}" name="Omschrijving" dataDxfId="33"/>
    <tableColumn id="4" xr3:uid="{4E2FE55C-1685-4860-82C7-6FB4C4C3BD5B}" name="Check" dataDxfId="32"/>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E74B0F60-64CE-44C0-BC07-B22B59DCF4FD}" name="Table8" displayName="Table8" ref="A8:D57" totalsRowShown="0" headerRowDxfId="31" dataDxfId="30" headerRowBorderDxfId="28" tableBorderDxfId="29">
  <autoFilter ref="A8:D57" xr:uid="{E74B0F60-64CE-44C0-BC07-B22B59DCF4FD}">
    <filterColumn colId="0" hiddenButton="1"/>
    <filterColumn colId="1" hiddenButton="1"/>
    <filterColumn colId="2" hiddenButton="1"/>
    <filterColumn colId="3" hiddenButton="1"/>
  </autoFilter>
  <tableColumns count="4">
    <tableColumn id="1" xr3:uid="{FBD03D0D-414C-4903-BF3D-8BDD5F41D66E}" name="Niveau" dataDxfId="27"/>
    <tableColumn id="2" xr3:uid="{685D1257-6020-4751-BA8A-497E032BD199}" name="Type" dataDxfId="26"/>
    <tableColumn id="3" xr3:uid="{0FDFC5AC-FEE3-4E2E-90B5-83BF79A04C16}" name="Omschrijving" dataDxfId="25"/>
    <tableColumn id="4" xr3:uid="{051DFB65-46C0-431C-9E94-179A8AD9F0C5}" name="Check" dataDxfId="24"/>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71ABF982-9A21-4A14-8F1D-8DBC4F787792}" name="Table9" displayName="Table9" ref="A8:D37" totalsRowShown="0" headerRowDxfId="23" dataDxfId="22" headerRowBorderDxfId="20" tableBorderDxfId="21">
  <autoFilter ref="A8:D37" xr:uid="{71ABF982-9A21-4A14-8F1D-8DBC4F787792}">
    <filterColumn colId="0" hiddenButton="1"/>
    <filterColumn colId="1" hiddenButton="1"/>
    <filterColumn colId="2" hiddenButton="1"/>
    <filterColumn colId="3" hiddenButton="1"/>
  </autoFilter>
  <tableColumns count="4">
    <tableColumn id="1" xr3:uid="{44911D11-72C6-42E0-B3DE-319E95623FFC}" name="Niveau" dataDxfId="19"/>
    <tableColumn id="2" xr3:uid="{8BE2425D-813A-44FA-BA0E-16BFA470A27D}" name="Type" dataDxfId="18"/>
    <tableColumn id="3" xr3:uid="{78E091E4-E0BF-4B4A-A0F2-BB1AE96D4113}" name="Omschrijving" dataDxfId="17"/>
    <tableColumn id="4" xr3:uid="{5AE705F0-4475-487A-936E-ED5FE0F72E76}" name="Check" dataDxfId="16"/>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E80835BE-B913-4F07-A6CA-0245642E3835}" name="Table10" displayName="Table10" ref="A8:D21" totalsRowShown="0" headerRowDxfId="15" dataDxfId="14" headerRowBorderDxfId="12" tableBorderDxfId="13">
  <autoFilter ref="A8:D21" xr:uid="{E80835BE-B913-4F07-A6CA-0245642E3835}">
    <filterColumn colId="0" hiddenButton="1"/>
    <filterColumn colId="1" hiddenButton="1"/>
    <filterColumn colId="2" hiddenButton="1"/>
    <filterColumn colId="3" hiddenButton="1"/>
  </autoFilter>
  <tableColumns count="4">
    <tableColumn id="1" xr3:uid="{92106085-C7D0-4C5C-89F9-7ED7E1F1DD07}" name="Niveau" dataDxfId="11"/>
    <tableColumn id="2" xr3:uid="{9FA1E019-7E0A-46EB-B15F-2ED6267C41EC}" name="Type" dataDxfId="10"/>
    <tableColumn id="3" xr3:uid="{07F5FE86-48C8-4115-A04E-0EB57A23B920}" name="Omschrijving" dataDxfId="9"/>
    <tableColumn id="4" xr3:uid="{7F2619CF-141F-4C0A-A4C6-1FFB6FE451B0}" name="Check" dataDxfId="8"/>
  </tableColumns>
  <tableStyleInfo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18A5E0AC-6E2B-43A6-978B-145C52DFC716}" name="Table11" displayName="Table11" ref="A8:D32" totalsRowShown="0" headerRowDxfId="7" dataDxfId="6" headerRowBorderDxfId="4" tableBorderDxfId="5">
  <autoFilter ref="A8:D32" xr:uid="{18A5E0AC-6E2B-43A6-978B-145C52DFC716}">
    <filterColumn colId="0" hiddenButton="1"/>
    <filterColumn colId="1" hiddenButton="1"/>
    <filterColumn colId="2" hiddenButton="1"/>
    <filterColumn colId="3" hiddenButton="1"/>
  </autoFilter>
  <tableColumns count="4">
    <tableColumn id="1" xr3:uid="{D2379926-E540-4718-9CD1-53984FDF1973}" name="Niveau" dataDxfId="3"/>
    <tableColumn id="2" xr3:uid="{7C81CEB3-B920-4235-8E6F-A5A5F7E75BA6}" name="Type" dataDxfId="2"/>
    <tableColumn id="3" xr3:uid="{CA3E01A9-C73D-4BC3-BD6B-CA9AE34F47B6}" name="Omschrijving" dataDxfId="1"/>
    <tableColumn id="4" xr3:uid="{B6E19128-D086-4C3B-8297-70C62BBBBF5B}" name="Check" dataDxfId="0"/>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189F27F-948C-453F-B0B9-AAD2FE5DC498}" name="Table2" displayName="Table2" ref="A8:D45" totalsRowShown="0" headerRowDxfId="127" dataDxfId="126" headerRowBorderDxfId="124" tableBorderDxfId="125">
  <autoFilter ref="A8:D45" xr:uid="{4189F27F-948C-453F-B0B9-AAD2FE5DC498}">
    <filterColumn colId="0" hiddenButton="1"/>
    <filterColumn colId="1" hiddenButton="1"/>
    <filterColumn colId="2" hiddenButton="1"/>
    <filterColumn colId="3" hiddenButton="1"/>
  </autoFilter>
  <tableColumns count="4">
    <tableColumn id="1" xr3:uid="{5F595AAE-C898-41F1-A524-77F9780C27DC}" name="Niveau" dataDxfId="123"/>
    <tableColumn id="2" xr3:uid="{94D23C2A-323C-4CB6-A7D5-DE811B3A4BB4}" name="Type" dataDxfId="122"/>
    <tableColumn id="3" xr3:uid="{28A3ABF2-E8C3-43C7-9803-63234C8D1A36}" name="Omschrijving" dataDxfId="121"/>
    <tableColumn id="4" xr3:uid="{447D0D27-8101-49EE-A0B6-19BC21A5BD83}" name="Check" dataDxfId="120"/>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F37C3B0C-2DFE-5F44-9BC7-FC9B363D63F2}" name="Table221" displayName="Table221" ref="A8:D19" totalsRowShown="0" headerRowDxfId="119" dataDxfId="118" headerRowBorderDxfId="116" tableBorderDxfId="117">
  <autoFilter ref="A8:D19" xr:uid="{F37C3B0C-2DFE-5F44-9BC7-FC9B363D63F2}"/>
  <tableColumns count="4">
    <tableColumn id="1" xr3:uid="{9717A0AB-D7B5-634E-B19B-4468FFB0086A}" name="Niveau" dataDxfId="115"/>
    <tableColumn id="2" xr3:uid="{41F6BD72-1BF3-6D41-9C0B-BDD98681D68E}" name="Type" dataDxfId="114"/>
    <tableColumn id="3" xr3:uid="{70433573-E980-7947-955D-1AC133DFF72E}" name="Omschrijving" dataDxfId="113"/>
    <tableColumn id="4" xr3:uid="{4240871D-253D-AD4C-BCE7-68D807721C46}" name="Check" dataDxfId="112"/>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8E6081F-F710-4AC7-9754-E4820B0D9107}" name="Table3" displayName="Table3" ref="A8:D60" totalsRowShown="0" headerRowDxfId="111" dataDxfId="110" headerRowBorderDxfId="108" tableBorderDxfId="109">
  <autoFilter ref="A8:D60" xr:uid="{58E6081F-F710-4AC7-9754-E4820B0D9107}">
    <filterColumn colId="0" hiddenButton="1"/>
    <filterColumn colId="1" hiddenButton="1"/>
    <filterColumn colId="2" hiddenButton="1"/>
    <filterColumn colId="3" hiddenButton="1"/>
  </autoFilter>
  <tableColumns count="4">
    <tableColumn id="1" xr3:uid="{87E8E255-BF9D-4094-BCA0-63A64A88B4F8}" name="Niveau" dataDxfId="107"/>
    <tableColumn id="2" xr3:uid="{3FA340F5-F346-4C2C-87F8-B25D93C4B5D6}" name="Type" dataDxfId="106"/>
    <tableColumn id="3" xr3:uid="{94E22BEA-7F5F-48DA-B7A5-08E079A10266}" name="Omschrijving" dataDxfId="105"/>
    <tableColumn id="4" xr3:uid="{DF14EB9F-7930-4A30-939D-7D2336A5A28F}" name="Check" dataDxfId="104"/>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63C15318-485E-5641-81A4-13A25DA3C86F}" name="Table113" displayName="Table113" ref="A8:D27" totalsRowShown="0" headerRowDxfId="103" dataDxfId="102" headerRowBorderDxfId="100" tableBorderDxfId="101">
  <autoFilter ref="A8:D27" xr:uid="{63C15318-485E-5641-81A4-13A25DA3C86F}"/>
  <tableColumns count="4">
    <tableColumn id="1" xr3:uid="{9CD33E3E-53E5-384C-85C8-D4EFFA7E034E}" name="Niveau" dataDxfId="99"/>
    <tableColumn id="2" xr3:uid="{B8E6CB88-1C2F-7045-857E-A5AB62C4B07C}" name="Type" dataDxfId="98"/>
    <tableColumn id="3" xr3:uid="{500A85D5-5E7E-0F4E-9BB8-C348AED102FB}" name="Omschrijving" dataDxfId="97"/>
    <tableColumn id="4" xr3:uid="{ADF68581-1472-6B4E-953F-91BDCF769C20}" name="Check" dataDxfId="96"/>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D3FDA2F-8AC1-486D-804D-C813CB4D92FD}" name="Table4" displayName="Table4" ref="A8:D46" totalsRowShown="0" headerRowDxfId="95" dataDxfId="94" headerRowBorderDxfId="92" tableBorderDxfId="93">
  <autoFilter ref="A8:D46" xr:uid="{BD3FDA2F-8AC1-486D-804D-C813CB4D92FD}">
    <filterColumn colId="0" hiddenButton="1"/>
    <filterColumn colId="1" hiddenButton="1"/>
    <filterColumn colId="2" hiddenButton="1"/>
    <filterColumn colId="3" hiddenButton="1"/>
  </autoFilter>
  <tableColumns count="4">
    <tableColumn id="1" xr3:uid="{CFD95534-80C6-4266-8ED1-BE4B2EAAD564}" name="Niveau" dataDxfId="91"/>
    <tableColumn id="2" xr3:uid="{2DC984AD-F6BF-4623-BF49-4FE869A1B07B}" name="Type" dataDxfId="90"/>
    <tableColumn id="3" xr3:uid="{8486A7A7-2860-4D57-A287-69591B2CFED9}" name="Omschrijving" dataDxfId="89"/>
    <tableColumn id="4" xr3:uid="{EA304134-D3D4-4957-9891-972B76275259}" name="Check" dataDxfId="88"/>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AB5950C-4A80-BB4B-B900-0F35318727FD}" name="Table11316" displayName="Table11316" ref="A8:D23" totalsRowShown="0" headerRowDxfId="87" dataDxfId="86" headerRowBorderDxfId="84" tableBorderDxfId="85">
  <autoFilter ref="A8:D23" xr:uid="{0AB5950C-4A80-BB4B-B900-0F35318727FD}"/>
  <tableColumns count="4">
    <tableColumn id="1" xr3:uid="{8B037789-AE42-654D-B779-8B6ADF3E78D6}" name="Niveau" dataDxfId="83"/>
    <tableColumn id="2" xr3:uid="{5A2857C5-F165-9448-9851-D16F49014FC8}" name="Type" dataDxfId="82"/>
    <tableColumn id="3" xr3:uid="{A1C2F0E8-5B18-6B48-8365-02AA0D0C77A9}" name="Omschrijving" dataDxfId="81"/>
    <tableColumn id="4" xr3:uid="{99B99A29-B28E-1941-8722-F29532646362}" name="Check" dataDxfId="80"/>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8B3CDE8F-AAB0-40FC-B989-3786F1D3DBE0}" name="Table6" displayName="Table6" ref="A8:D21" totalsRowShown="0" headerRowDxfId="79" dataDxfId="78" headerRowBorderDxfId="76" tableBorderDxfId="77">
  <autoFilter ref="A8:D21" xr:uid="{8B3CDE8F-AAB0-40FC-B989-3786F1D3DBE0}">
    <filterColumn colId="0" hiddenButton="1"/>
    <filterColumn colId="1" hiddenButton="1"/>
    <filterColumn colId="2" hiddenButton="1"/>
    <filterColumn colId="3" hiddenButton="1"/>
  </autoFilter>
  <tableColumns count="4">
    <tableColumn id="1" xr3:uid="{B97DCB07-E299-4422-BDC7-EA7A00E80D0D}" name="Niveau" dataDxfId="75"/>
    <tableColumn id="2" xr3:uid="{8A1B0426-08EA-46A1-B1C1-D58A45CB073C}" name="Type" dataDxfId="74"/>
    <tableColumn id="3" xr3:uid="{D49DD965-603F-4F67-B458-833C1B51DDD7}" name="Omschrijving" dataDxfId="73"/>
    <tableColumn id="4" xr3:uid="{A34540A5-4341-4941-A60B-5F760CA3E18D}" name="Check" dataDxfId="72"/>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A8553878-6A44-9547-816E-A1602770753E}" name="Table11317" displayName="Table11317" ref="A8:D20" totalsRowShown="0" headerRowDxfId="71" dataDxfId="70" headerRowBorderDxfId="68" tableBorderDxfId="69">
  <autoFilter ref="A8:D20" xr:uid="{A8553878-6A44-9547-816E-A1602770753E}"/>
  <tableColumns count="4">
    <tableColumn id="1" xr3:uid="{8D6B484C-5F57-9C45-BDC9-E247AAE4A336}" name="Niveau" dataDxfId="67"/>
    <tableColumn id="2" xr3:uid="{EA9E69D2-437E-5145-9A1A-35180DBBE8F3}" name="Type" dataDxfId="66"/>
    <tableColumn id="3" xr3:uid="{4EF8DCD4-53CE-BB40-928E-E0AC573A2BD2}" name="Omschrijving" dataDxfId="65"/>
    <tableColumn id="4" xr3:uid="{DDCCDABB-7C9D-784D-94A1-9D00AB1B574E}" name="Check" dataDxfId="64"/>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10.xml"/><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drawing" Target="../drawings/drawing15.xml"/><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drawing" Target="../drawings/drawing16.xml"/><Relationship Id="rId1" Type="http://schemas.openxmlformats.org/officeDocument/2006/relationships/printerSettings" Target="../printerSettings/printerSettings8.bin"/></Relationships>
</file>

<file path=xl/worksheets/_rels/sheet17.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drawing" Target="../drawings/drawing17.xml"/><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drawing" Target="../drawings/drawing18.xml"/><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drawing" Target="../drawings/drawing19.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21C2E-9B65-438F-8303-ADE8108DC32F}">
  <dimension ref="A1:A21"/>
  <sheetViews>
    <sheetView workbookViewId="0">
      <selection activeCell="C1" sqref="C1"/>
    </sheetView>
  </sheetViews>
  <sheetFormatPr defaultColWidth="8.7109375" defaultRowHeight="14.45"/>
  <cols>
    <col min="1" max="1" width="89.28515625" customWidth="1"/>
  </cols>
  <sheetData>
    <row r="1" spans="1:1" ht="98.65" customHeight="1">
      <c r="A1" s="3" t="s">
        <v>0</v>
      </c>
    </row>
    <row r="2" spans="1:1">
      <c r="A2" s="4" t="s">
        <v>1</v>
      </c>
    </row>
    <row r="3" spans="1:1" ht="49.9" customHeight="1">
      <c r="A3" s="5" t="s">
        <v>2</v>
      </c>
    </row>
    <row r="4" spans="1:1">
      <c r="A4" s="6" t="s">
        <v>3</v>
      </c>
    </row>
    <row r="5" spans="1:1" ht="124.9">
      <c r="A5" s="5" t="s">
        <v>4</v>
      </c>
    </row>
    <row r="6" spans="1:1">
      <c r="A6" s="6" t="s">
        <v>5</v>
      </c>
    </row>
    <row r="7" spans="1:1" ht="249">
      <c r="A7" s="7" t="s">
        <v>6</v>
      </c>
    </row>
    <row r="8" spans="1:1">
      <c r="A8" s="6" t="s">
        <v>7</v>
      </c>
    </row>
    <row r="9" spans="1:1" ht="249">
      <c r="A9" s="5" t="s">
        <v>8</v>
      </c>
    </row>
    <row r="10" spans="1:1">
      <c r="A10" s="6" t="s">
        <v>9</v>
      </c>
    </row>
    <row r="11" spans="1:1" ht="111">
      <c r="A11" s="7" t="s">
        <v>10</v>
      </c>
    </row>
    <row r="12" spans="1:1">
      <c r="A12" s="2"/>
    </row>
    <row r="13" spans="1:1">
      <c r="A13" s="2"/>
    </row>
    <row r="14" spans="1:1">
      <c r="A14" s="2"/>
    </row>
    <row r="21" spans="1:1">
      <c r="A21" s="2"/>
    </row>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D5407-E9E9-4199-BF09-44AD431A73F9}">
  <dimension ref="A1:D21"/>
  <sheetViews>
    <sheetView zoomScaleNormal="100" workbookViewId="0">
      <selection activeCell="D10" sqref="D10"/>
    </sheetView>
  </sheetViews>
  <sheetFormatPr defaultColWidth="8.7109375" defaultRowHeight="13.9"/>
  <cols>
    <col min="1" max="1" width="8.7109375" style="17" customWidth="1"/>
    <col min="2" max="2" width="11.7109375" style="17" bestFit="1" customWidth="1"/>
    <col min="3" max="3" width="65.28515625" style="17" customWidth="1"/>
    <col min="4" max="4" width="8" style="17" customWidth="1"/>
    <col min="5" max="16384" width="8.7109375" style="17"/>
  </cols>
  <sheetData>
    <row r="1" spans="1:4">
      <c r="A1" s="126" t="s">
        <v>27</v>
      </c>
      <c r="B1" s="126"/>
      <c r="C1" s="126"/>
      <c r="D1" s="126"/>
    </row>
    <row r="2" spans="1:4">
      <c r="A2" s="127" t="s">
        <v>37</v>
      </c>
      <c r="B2" s="127"/>
      <c r="C2" s="127"/>
      <c r="D2" s="127"/>
    </row>
    <row r="3" spans="1:4">
      <c r="A3" s="128" t="s">
        <v>38</v>
      </c>
      <c r="B3" s="21" cm="1">
        <f t="array" ref="B3">IF(IF(AND(SUM(IF(Table6[Niveau]=1,IF(Table6[Check]="V",1,0)))=(COUNTIFS(Table6[Niveau],1)-COUNTIFS(Table6[Check],"n.v.t.",Table6[Niveau],1)),COUNTIF(Table6[Niveau],1)&gt;0),1,0)=1,IF(AND(SUM(IF(Table6[Niveau]=2,IF(Table6[Check]="V",1,0)))=(COUNTIFS(Table6[Niveau],2)-COUNTIFS(Table6[Check],"n.v.t.",Table6[Niveau],2)),COUNTIF(Table6[Niveau],2)&gt;0),IF(AND(SUM(IF(Table6[Niveau]=3,IF(Table6[Check]="V",1,0)))=(COUNTIFS(Table6[Niveau],3)-COUNTIFS(Table6[Check],"n.v.t.",Table6[Niveau],3)),COUNTIF(Table6[Niveau],3)&gt;0),3,2),1),0)</f>
        <v>0</v>
      </c>
      <c r="C3" s="22" t="s">
        <v>14</v>
      </c>
      <c r="D3" s="23"/>
    </row>
    <row r="4" spans="1:4">
      <c r="A4" s="128"/>
      <c r="B4" s="21" t="str">
        <f>COUNTIFS(Table6[Check],"V",Table6[Type],"Eis")&amp;" van de "&amp;(COUNTIFS(Table6[Type],"Eis")-COUNTIFS(Table6[Type],"Eis",Table6[Check],"n.v.t."))</f>
        <v>0 van de 4</v>
      </c>
      <c r="C4" s="22" t="s">
        <v>15</v>
      </c>
      <c r="D4" s="23"/>
    </row>
    <row r="5" spans="1:4">
      <c r="A5" s="128"/>
      <c r="B5" s="21" t="str">
        <f>COUNTIFS(Table6[Check],"V",Table6[Type],"GC")&amp;" van de "&amp;(COUNTIFS(Table6[Type],"GC")-COUNTIFS(Table6[Type],"GC",Table6[Check],"n.v.t."))</f>
        <v>0 van de 3</v>
      </c>
      <c r="C5" s="22" t="s">
        <v>16</v>
      </c>
      <c r="D5" s="23"/>
    </row>
    <row r="6" spans="1:4">
      <c r="A6" s="128"/>
      <c r="B6" s="21" t="str">
        <f>COUNTIFS(Table6[Check],"V",Table6[Type],"CB")&amp;" van de "&amp;(COUNTIFS(Table6[Type],"CB")-COUNTIFS(Table6[Type],"CB",Table6[Check],"n.v.t."))</f>
        <v>0 van de 1</v>
      </c>
      <c r="C6" s="22" t="s">
        <v>17</v>
      </c>
      <c r="D6" s="23"/>
    </row>
    <row r="7" spans="1:4">
      <c r="A7" s="131" t="s">
        <v>39</v>
      </c>
      <c r="B7" s="131"/>
      <c r="C7" s="131"/>
      <c r="D7" s="131"/>
    </row>
    <row r="8" spans="1:4">
      <c r="A8" s="40" t="s">
        <v>14</v>
      </c>
      <c r="B8" s="40" t="s">
        <v>40</v>
      </c>
      <c r="C8" s="41" t="s">
        <v>41</v>
      </c>
      <c r="D8" s="41" t="s">
        <v>42</v>
      </c>
    </row>
    <row r="9" spans="1:4" ht="14.65" customHeight="1">
      <c r="A9" s="31" t="s">
        <v>177</v>
      </c>
      <c r="B9" s="32"/>
      <c r="C9" s="32"/>
      <c r="D9" s="32"/>
    </row>
    <row r="10" spans="1:4">
      <c r="A10" s="33">
        <v>3</v>
      </c>
      <c r="B10" s="33" t="s">
        <v>55</v>
      </c>
      <c r="C10" s="27" t="s">
        <v>199</v>
      </c>
      <c r="D10" s="25"/>
    </row>
    <row r="11" spans="1:4" ht="14.65" customHeight="1">
      <c r="A11" s="31" t="s">
        <v>48</v>
      </c>
      <c r="B11" s="32"/>
      <c r="C11" s="32"/>
      <c r="D11" s="32"/>
    </row>
    <row r="12" spans="1:4">
      <c r="A12" s="33">
        <v>1</v>
      </c>
      <c r="B12" s="33" t="s">
        <v>44</v>
      </c>
      <c r="C12" s="27" t="s">
        <v>49</v>
      </c>
      <c r="D12" s="25"/>
    </row>
    <row r="13" spans="1:4">
      <c r="A13" s="33">
        <v>1</v>
      </c>
      <c r="B13" s="33" t="s">
        <v>44</v>
      </c>
      <c r="C13" s="27" t="s">
        <v>50</v>
      </c>
      <c r="D13" s="25"/>
    </row>
    <row r="14" spans="1:4" ht="14.65" customHeight="1">
      <c r="A14" s="31" t="s">
        <v>200</v>
      </c>
      <c r="B14" s="32"/>
      <c r="C14" s="32"/>
      <c r="D14" s="32"/>
    </row>
    <row r="15" spans="1:4">
      <c r="A15" s="33">
        <v>1</v>
      </c>
      <c r="B15" s="33" t="s">
        <v>44</v>
      </c>
      <c r="C15" s="29" t="s">
        <v>201</v>
      </c>
      <c r="D15" s="25"/>
    </row>
    <row r="16" spans="1:4" ht="14.65" customHeight="1">
      <c r="A16" s="31" t="s">
        <v>202</v>
      </c>
      <c r="B16" s="32"/>
      <c r="C16" s="32"/>
      <c r="D16" s="32"/>
    </row>
    <row r="17" spans="1:4" ht="27.6">
      <c r="A17" s="33">
        <v>2</v>
      </c>
      <c r="B17" s="33" t="s">
        <v>55</v>
      </c>
      <c r="C17" s="27" t="s">
        <v>203</v>
      </c>
      <c r="D17" s="25"/>
    </row>
    <row r="18" spans="1:4" ht="14.65" customHeight="1">
      <c r="A18" s="31" t="s">
        <v>63</v>
      </c>
      <c r="B18" s="32"/>
      <c r="C18" s="32"/>
      <c r="D18" s="32"/>
    </row>
    <row r="19" spans="1:4">
      <c r="A19" s="52">
        <v>1</v>
      </c>
      <c r="B19" s="52" t="s">
        <v>44</v>
      </c>
      <c r="C19" s="53" t="s">
        <v>64</v>
      </c>
      <c r="D19" s="25"/>
    </row>
    <row r="20" spans="1:4">
      <c r="A20" s="33">
        <v>2</v>
      </c>
      <c r="B20" s="33" t="s">
        <v>55</v>
      </c>
      <c r="C20" s="54" t="s">
        <v>65</v>
      </c>
      <c r="D20" s="25"/>
    </row>
    <row r="21" spans="1:4">
      <c r="A21" s="33">
        <v>1</v>
      </c>
      <c r="B21" s="33" t="s">
        <v>66</v>
      </c>
      <c r="C21" s="54" t="s">
        <v>67</v>
      </c>
      <c r="D21" s="25"/>
    </row>
  </sheetData>
  <mergeCells count="4">
    <mergeCell ref="A1:D1"/>
    <mergeCell ref="A2:D2"/>
    <mergeCell ref="A7:D7"/>
    <mergeCell ref="A3:A6"/>
  </mergeCells>
  <dataValidations count="1">
    <dataValidation type="list" allowBlank="1" showInputMessage="1" showErrorMessage="1" sqref="D10 D12:D13 D15 D17 D19:D21" xr:uid="{BFC6A03B-3F1F-467A-893C-C39B1334DA15}">
      <formula1>validatie</formula1>
    </dataValidation>
  </dataValidations>
  <pageMargins left="0.7" right="0.7" top="0.75" bottom="0.75" header="0.3" footer="0.3"/>
  <pageSetup paperSize="9" orientation="portrait"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853ED-98AB-D54A-8B39-2F2EA6A68446}">
  <dimension ref="A1:E22"/>
  <sheetViews>
    <sheetView workbookViewId="0">
      <selection activeCell="D19" sqref="D19"/>
    </sheetView>
  </sheetViews>
  <sheetFormatPr defaultColWidth="8.7109375" defaultRowHeight="14.45"/>
  <cols>
    <col min="2" max="2" width="11.28515625" bestFit="1" customWidth="1"/>
    <col min="3" max="3" width="77.85546875" bestFit="1" customWidth="1"/>
    <col min="4" max="4" width="8" customWidth="1"/>
  </cols>
  <sheetData>
    <row r="1" spans="1:4">
      <c r="A1" s="126" t="s">
        <v>28</v>
      </c>
      <c r="B1" s="126"/>
      <c r="C1" s="126"/>
      <c r="D1" s="126"/>
    </row>
    <row r="2" spans="1:4">
      <c r="A2" s="127" t="s">
        <v>37</v>
      </c>
      <c r="B2" s="127"/>
      <c r="C2" s="127"/>
      <c r="D2" s="127"/>
    </row>
    <row r="3" spans="1:4" ht="14.65" customHeight="1">
      <c r="A3" s="128" t="s">
        <v>38</v>
      </c>
      <c r="B3" s="21" cm="1">
        <f t="array" ref="B3">IF(IF(AND(SUM(IF(Table11317[Niveau]=1,IF(Table11317[Check]="V",1,0)))=(COUNTIFS(Table11317[Niveau],1)-COUNTIFS(Table11317[Check],"n.v.t.",Table11317[Niveau],1)),COUNTIF(Table11317[Niveau],1)&gt;0),1,0)=1,IF(AND(SUM(IF(Table11317[Niveau]=2,IF(Table11317[Check]="V",1,0)))=(COUNTIFS(Table11317[Niveau],2)-COUNTIFS(Table11317[Check],"n.v.t.",Table11317[Niveau],2)),COUNTIF(Table11317[Niveau],2)&gt;0),IF(AND(SUM(IF(Table11317[Niveau]=3,IF(Table11317[Check]="V",1,0)))=(COUNTIFS(Table11317[Niveau],3)-COUNTIFS(Table11317[Check],"n.v.t.",Table11317[Niveau],3)),COUNTIF(Table11317[Niveau],3)&gt;0),3,2),1),0)</f>
        <v>0</v>
      </c>
      <c r="C3" s="22" t="s">
        <v>14</v>
      </c>
      <c r="D3" s="23"/>
    </row>
    <row r="4" spans="1:4">
      <c r="A4" s="128"/>
      <c r="B4" s="21" t="str">
        <f>COUNTIFS(Table11317[Check],"V",Table11317[Type],"Eis")&amp;" van de "&amp;(COUNTIFS(Table11317[Type],"Eis")-COUNTIFS(Table11317[Type],"Eis",Table11317[Check],"n.v.t."))</f>
        <v>0 van de 4</v>
      </c>
      <c r="C4" s="22" t="s">
        <v>15</v>
      </c>
      <c r="D4" s="23"/>
    </row>
    <row r="5" spans="1:4">
      <c r="A5" s="128"/>
      <c r="B5" s="21" t="str">
        <f>COUNTIFS(Table11317[Check],"V",Table11317[Type],"GC")&amp;" van de "&amp;(COUNTIFS(Table11317[Type],"GC")-COUNTIFS(Table11317[Type],"GC",Table11317[Check],"n.v.t."))</f>
        <v>0 van de 2</v>
      </c>
      <c r="C5" s="22" t="s">
        <v>16</v>
      </c>
      <c r="D5" s="23"/>
    </row>
    <row r="6" spans="1:4">
      <c r="A6" s="128"/>
      <c r="B6" s="21" t="str">
        <f>COUNTIFS(Table11317[Check],"V",Table11317[Type],"CB")&amp;" van de "&amp;(COUNTIFS(Table11317[Type],"CB")-COUNTIFS(Table11317[Type],"CB",Table11317[Check],"n.v.t."))</f>
        <v>0 van de 1</v>
      </c>
      <c r="C6" s="22" t="s">
        <v>17</v>
      </c>
      <c r="D6" s="23"/>
    </row>
    <row r="7" spans="1:4">
      <c r="A7" s="127" t="s">
        <v>39</v>
      </c>
      <c r="B7" s="127"/>
      <c r="C7" s="127"/>
      <c r="D7" s="127"/>
    </row>
    <row r="8" spans="1:4">
      <c r="A8" s="8" t="s">
        <v>14</v>
      </c>
      <c r="B8" s="8" t="s">
        <v>40</v>
      </c>
      <c r="C8" s="9" t="s">
        <v>41</v>
      </c>
      <c r="D8" s="46" t="s">
        <v>42</v>
      </c>
    </row>
    <row r="9" spans="1:4">
      <c r="A9" s="10" t="s">
        <v>204</v>
      </c>
      <c r="B9" s="10"/>
      <c r="C9" s="10"/>
      <c r="D9" s="31"/>
    </row>
    <row r="10" spans="1:4">
      <c r="A10" s="11">
        <v>1</v>
      </c>
      <c r="B10" s="11" t="s">
        <v>44</v>
      </c>
      <c r="C10" s="12" t="s">
        <v>205</v>
      </c>
      <c r="D10" s="25"/>
    </row>
    <row r="11" spans="1:4">
      <c r="A11" s="10" t="s">
        <v>206</v>
      </c>
      <c r="B11" s="13"/>
      <c r="C11" s="13"/>
      <c r="D11" s="47"/>
    </row>
    <row r="12" spans="1:4">
      <c r="A12" s="14">
        <v>2</v>
      </c>
      <c r="B12" s="14" t="s">
        <v>55</v>
      </c>
      <c r="C12" s="15" t="s">
        <v>207</v>
      </c>
      <c r="D12" s="25"/>
    </row>
    <row r="13" spans="1:4">
      <c r="A13" s="10" t="s">
        <v>208</v>
      </c>
      <c r="B13" s="13"/>
      <c r="C13" s="13"/>
      <c r="D13" s="47"/>
    </row>
    <row r="14" spans="1:4">
      <c r="A14" s="14">
        <v>1</v>
      </c>
      <c r="B14" s="14" t="s">
        <v>44</v>
      </c>
      <c r="C14" s="15" t="s">
        <v>82</v>
      </c>
      <c r="D14" s="25"/>
    </row>
    <row r="15" spans="1:4">
      <c r="A15" s="10" t="s">
        <v>190</v>
      </c>
      <c r="B15" s="13"/>
      <c r="C15" s="13"/>
      <c r="D15" s="47"/>
    </row>
    <row r="16" spans="1:4">
      <c r="A16" s="14">
        <v>2</v>
      </c>
      <c r="B16" s="14" t="s">
        <v>44</v>
      </c>
      <c r="C16" s="15" t="s">
        <v>193</v>
      </c>
      <c r="D16" s="25"/>
    </row>
    <row r="17" spans="1:5">
      <c r="A17" s="10" t="s">
        <v>209</v>
      </c>
      <c r="B17" s="13"/>
      <c r="C17" s="13"/>
      <c r="D17" s="47"/>
    </row>
    <row r="18" spans="1:5">
      <c r="A18" s="14">
        <v>1</v>
      </c>
      <c r="B18" s="14" t="s">
        <v>44</v>
      </c>
      <c r="C18" s="15" t="s">
        <v>64</v>
      </c>
      <c r="D18" s="25"/>
    </row>
    <row r="19" spans="1:5">
      <c r="A19" s="14">
        <v>2</v>
      </c>
      <c r="B19" s="14" t="s">
        <v>55</v>
      </c>
      <c r="C19" s="15" t="s">
        <v>65</v>
      </c>
      <c r="D19" s="25"/>
    </row>
    <row r="20" spans="1:5">
      <c r="A20" s="14">
        <v>1</v>
      </c>
      <c r="B20" s="14" t="s">
        <v>66</v>
      </c>
      <c r="C20" s="18" t="s">
        <v>67</v>
      </c>
      <c r="D20" s="25"/>
    </row>
    <row r="22" spans="1:5">
      <c r="E22" s="1"/>
    </row>
  </sheetData>
  <mergeCells count="4">
    <mergeCell ref="A1:D1"/>
    <mergeCell ref="A2:D2"/>
    <mergeCell ref="A3:A6"/>
    <mergeCell ref="A7:D7"/>
  </mergeCells>
  <dataValidations count="1">
    <dataValidation type="list" allowBlank="1" showInputMessage="1" showErrorMessage="1" sqref="D10 D12 D14 D16 D18:D20" xr:uid="{597250BA-BAB1-48B8-92FF-FE8B06EC7A89}">
      <formula1>validatie</formula1>
    </dataValidation>
  </dataValidations>
  <pageMargins left="0.7" right="0.7" top="0.75" bottom="0.75" header="0.3" footer="0.3"/>
  <drawing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39B40-82ED-EC4C-8BF1-46CDA2D242F7}">
  <dimension ref="A1:E62"/>
  <sheetViews>
    <sheetView workbookViewId="0">
      <selection activeCell="D59" sqref="D59"/>
    </sheetView>
  </sheetViews>
  <sheetFormatPr defaultColWidth="8.7109375" defaultRowHeight="14.45"/>
  <cols>
    <col min="2" max="2" width="11.28515625" bestFit="1" customWidth="1"/>
    <col min="3" max="3" width="95.42578125" bestFit="1" customWidth="1"/>
    <col min="4" max="4" width="8" customWidth="1"/>
  </cols>
  <sheetData>
    <row r="1" spans="1:4">
      <c r="A1" s="126" t="s">
        <v>210</v>
      </c>
      <c r="B1" s="126"/>
      <c r="C1" s="126"/>
      <c r="D1" s="126"/>
    </row>
    <row r="2" spans="1:4">
      <c r="A2" s="127" t="s">
        <v>37</v>
      </c>
      <c r="B2" s="127"/>
      <c r="C2" s="127"/>
      <c r="D2" s="127"/>
    </row>
    <row r="3" spans="1:4" ht="14.65" customHeight="1">
      <c r="A3" s="128" t="s">
        <v>38</v>
      </c>
      <c r="B3" s="21" cm="1">
        <f t="array" ref="B3">IF(IF(AND(SUM(IF(Table11320[Niveau]=1,IF(Table11320[Check]="V",1,0)))=(COUNTIFS(Table11320[Niveau],1)-COUNTIFS(Table11320[Check],"n.v.t.",Table11320[Niveau],1)),COUNTIF(Table11320[Niveau],1)&gt;0),1,0)=1,IF(AND(SUM(IF(Table11320[Niveau]=2,IF(Table11320[Check]="V",1,0)))=(COUNTIFS(Table11320[Niveau],2)-COUNTIFS(Table11320[Check],"n.v.t.",Table11320[Niveau],2)),COUNTIF(Table11320[Niveau],2)&gt;0),IF(AND(SUM(IF(Table11320[Niveau]=3,IF(Table11320[Check]="V",1,0)))=(COUNTIFS(Table11320[Niveau],3)-COUNTIFS(Table11320[Check],"n.v.t.",Table11320[Niveau],3)),COUNTIF(Table11320[Niveau],3)&gt;0),3,2),1),0)</f>
        <v>0</v>
      </c>
      <c r="C3" s="22" t="s">
        <v>14</v>
      </c>
      <c r="D3" s="23"/>
    </row>
    <row r="4" spans="1:4">
      <c r="A4" s="128"/>
      <c r="B4" s="21" t="str">
        <f>COUNTIFS(Table11320[Check],"V",Table11320[Type],"Eis")&amp;" van de "&amp;(COUNTIFS(Table11320[Type],"Eis")-COUNTIFS(Table11320[Type],"Eis",Table11320[Check],"n.v.t."))</f>
        <v>0 van de 21</v>
      </c>
      <c r="C4" s="22" t="s">
        <v>15</v>
      </c>
      <c r="D4" s="23"/>
    </row>
    <row r="5" spans="1:4">
      <c r="A5" s="128"/>
      <c r="B5" s="21" t="str">
        <f>COUNTIFS(Table11320[Check],"V",Table11320[Type],"GC")&amp;" van de "&amp;(COUNTIFS(Table11320[Type],"GC")-COUNTIFS(Table11320[Type],"GC",Table11320[Check],"n.v.t."))</f>
        <v>0 van de 11</v>
      </c>
      <c r="C5" s="22" t="s">
        <v>16</v>
      </c>
      <c r="D5" s="23"/>
    </row>
    <row r="6" spans="1:4">
      <c r="A6" s="128"/>
      <c r="B6" s="21" t="str">
        <f>COUNTIFS(Table11320[Check],"V",Table11320[Type],"CB")&amp;" van de "&amp;(COUNTIFS(Table11320[Type],"CB")-COUNTIFS(Table11320[Type],"CB",Table11320[Check],"n.v.t."))</f>
        <v>0 van de 4</v>
      </c>
      <c r="C6" s="22" t="s">
        <v>17</v>
      </c>
      <c r="D6" s="23"/>
    </row>
    <row r="7" spans="1:4">
      <c r="A7" s="127" t="s">
        <v>39</v>
      </c>
      <c r="B7" s="127"/>
      <c r="C7" s="127"/>
      <c r="D7" s="127"/>
    </row>
    <row r="8" spans="1:4">
      <c r="A8" s="8" t="s">
        <v>14</v>
      </c>
      <c r="B8" s="8" t="s">
        <v>40</v>
      </c>
      <c r="C8" s="9" t="s">
        <v>41</v>
      </c>
      <c r="D8" s="9" t="s">
        <v>42</v>
      </c>
    </row>
    <row r="9" spans="1:4">
      <c r="A9" s="10" t="s">
        <v>211</v>
      </c>
      <c r="B9" s="51"/>
      <c r="C9" s="10"/>
      <c r="D9" s="10"/>
    </row>
    <row r="10" spans="1:4">
      <c r="A10" s="11">
        <v>2</v>
      </c>
      <c r="B10" s="51" t="s">
        <v>212</v>
      </c>
      <c r="C10" s="12" t="s">
        <v>213</v>
      </c>
      <c r="D10" s="25"/>
    </row>
    <row r="11" spans="1:4">
      <c r="A11" s="10" t="s">
        <v>104</v>
      </c>
      <c r="B11" s="51"/>
      <c r="C11" s="13"/>
      <c r="D11" s="13"/>
    </row>
    <row r="12" spans="1:4">
      <c r="A12" s="14">
        <v>1</v>
      </c>
      <c r="B12" s="48" t="s">
        <v>214</v>
      </c>
      <c r="C12" s="15" t="s">
        <v>215</v>
      </c>
      <c r="D12" s="25"/>
    </row>
    <row r="13" spans="1:4">
      <c r="A13" s="10" t="s">
        <v>216</v>
      </c>
      <c r="B13" s="51"/>
      <c r="C13" s="13"/>
      <c r="D13" s="13"/>
    </row>
    <row r="14" spans="1:4">
      <c r="A14" s="14">
        <v>1</v>
      </c>
      <c r="B14" s="48" t="s">
        <v>44</v>
      </c>
      <c r="C14" s="15" t="s">
        <v>217</v>
      </c>
      <c r="D14" s="25"/>
    </row>
    <row r="15" spans="1:4">
      <c r="A15" s="16">
        <v>1</v>
      </c>
      <c r="B15" s="50" t="s">
        <v>44</v>
      </c>
      <c r="C15" s="17" t="s">
        <v>218</v>
      </c>
      <c r="D15" s="25"/>
    </row>
    <row r="16" spans="1:4">
      <c r="A16" s="16">
        <v>2</v>
      </c>
      <c r="B16" s="50" t="s">
        <v>44</v>
      </c>
      <c r="C16" s="17" t="s">
        <v>219</v>
      </c>
      <c r="D16" s="25"/>
    </row>
    <row r="17" spans="1:4">
      <c r="A17" s="16">
        <v>2</v>
      </c>
      <c r="B17" s="50" t="s">
        <v>55</v>
      </c>
      <c r="C17" s="17" t="s">
        <v>220</v>
      </c>
      <c r="D17" s="25"/>
    </row>
    <row r="18" spans="1:4">
      <c r="A18" s="16">
        <v>2</v>
      </c>
      <c r="B18" s="50" t="s">
        <v>55</v>
      </c>
      <c r="C18" s="17" t="s">
        <v>221</v>
      </c>
      <c r="D18" s="25"/>
    </row>
    <row r="19" spans="1:4">
      <c r="A19" s="10" t="s">
        <v>83</v>
      </c>
      <c r="B19" s="51"/>
      <c r="C19" s="13"/>
      <c r="D19" s="13"/>
    </row>
    <row r="20" spans="1:4">
      <c r="A20" s="14">
        <v>1</v>
      </c>
      <c r="B20" s="48" t="s">
        <v>44</v>
      </c>
      <c r="C20" s="15" t="s">
        <v>222</v>
      </c>
      <c r="D20" s="25"/>
    </row>
    <row r="21" spans="1:4">
      <c r="A21" s="16">
        <v>1</v>
      </c>
      <c r="B21" s="50" t="s">
        <v>44</v>
      </c>
      <c r="C21" s="17" t="s">
        <v>223</v>
      </c>
      <c r="D21" s="25"/>
    </row>
    <row r="22" spans="1:4">
      <c r="A22" s="16">
        <v>1</v>
      </c>
      <c r="B22" s="50" t="s">
        <v>44</v>
      </c>
      <c r="C22" s="17" t="s">
        <v>224</v>
      </c>
      <c r="D22" s="25"/>
    </row>
    <row r="23" spans="1:4">
      <c r="A23" s="10" t="s">
        <v>225</v>
      </c>
      <c r="B23" s="51"/>
      <c r="C23" s="13"/>
      <c r="D23" s="13"/>
    </row>
    <row r="24" spans="1:4">
      <c r="A24" s="14">
        <v>1</v>
      </c>
      <c r="B24" s="48" t="s">
        <v>44</v>
      </c>
      <c r="C24" s="15" t="s">
        <v>226</v>
      </c>
      <c r="D24" s="25"/>
    </row>
    <row r="25" spans="1:4">
      <c r="A25" s="10" t="s">
        <v>227</v>
      </c>
      <c r="B25" s="51"/>
      <c r="C25" s="13"/>
      <c r="D25" s="13"/>
    </row>
    <row r="26" spans="1:4">
      <c r="A26" s="14">
        <v>1</v>
      </c>
      <c r="B26" s="48" t="s">
        <v>44</v>
      </c>
      <c r="C26" s="15" t="s">
        <v>228</v>
      </c>
      <c r="D26" s="25"/>
    </row>
    <row r="27" spans="1:4">
      <c r="A27" s="16">
        <v>1</v>
      </c>
      <c r="B27" s="50" t="s">
        <v>44</v>
      </c>
      <c r="C27" s="17" t="s">
        <v>229</v>
      </c>
      <c r="D27" s="25"/>
    </row>
    <row r="28" spans="1:4">
      <c r="A28" s="16">
        <v>2</v>
      </c>
      <c r="B28" s="50" t="s">
        <v>44</v>
      </c>
      <c r="C28" s="17" t="s">
        <v>230</v>
      </c>
      <c r="D28" s="25"/>
    </row>
    <row r="29" spans="1:4">
      <c r="A29" s="16">
        <v>1</v>
      </c>
      <c r="B29" s="50" t="s">
        <v>44</v>
      </c>
      <c r="C29" s="17" t="s">
        <v>231</v>
      </c>
      <c r="D29" s="25"/>
    </row>
    <row r="30" spans="1:4">
      <c r="A30" s="16">
        <v>1</v>
      </c>
      <c r="B30" s="50" t="s">
        <v>44</v>
      </c>
      <c r="C30" s="17" t="s">
        <v>232</v>
      </c>
      <c r="D30" s="25"/>
    </row>
    <row r="31" spans="1:4">
      <c r="A31" s="85" t="s">
        <v>211</v>
      </c>
      <c r="B31" s="48"/>
      <c r="C31" s="71"/>
      <c r="D31" s="13"/>
    </row>
    <row r="32" spans="1:4">
      <c r="A32" s="74">
        <v>2</v>
      </c>
      <c r="B32" s="48" t="s">
        <v>44</v>
      </c>
      <c r="C32" s="18" t="s">
        <v>233</v>
      </c>
      <c r="D32" s="25"/>
    </row>
    <row r="33" spans="1:5">
      <c r="A33" s="75">
        <v>2</v>
      </c>
      <c r="B33" s="50" t="s">
        <v>44</v>
      </c>
      <c r="C33" s="70" t="s">
        <v>234</v>
      </c>
      <c r="D33" s="25"/>
    </row>
    <row r="34" spans="1:5">
      <c r="A34" s="76">
        <v>3</v>
      </c>
      <c r="B34" s="49" t="s">
        <v>55</v>
      </c>
      <c r="C34" s="67" t="s">
        <v>235</v>
      </c>
      <c r="D34" s="25"/>
    </row>
    <row r="35" spans="1:5">
      <c r="A35" s="72" t="s">
        <v>48</v>
      </c>
      <c r="B35" s="49"/>
      <c r="C35" s="73"/>
      <c r="D35" s="13"/>
    </row>
    <row r="36" spans="1:5">
      <c r="A36" s="14">
        <v>1</v>
      </c>
      <c r="B36" s="48" t="s">
        <v>44</v>
      </c>
      <c r="C36" s="15" t="s">
        <v>49</v>
      </c>
      <c r="D36" s="25"/>
    </row>
    <row r="37" spans="1:5">
      <c r="A37" s="16">
        <v>1</v>
      </c>
      <c r="B37" s="50" t="s">
        <v>44</v>
      </c>
      <c r="C37" s="17" t="s">
        <v>50</v>
      </c>
      <c r="D37" s="25"/>
    </row>
    <row r="38" spans="1:5">
      <c r="A38" s="16">
        <v>2</v>
      </c>
      <c r="B38" s="50" t="s">
        <v>55</v>
      </c>
      <c r="C38" s="17" t="s">
        <v>80</v>
      </c>
      <c r="D38" s="25"/>
    </row>
    <row r="39" spans="1:5">
      <c r="A39" s="16">
        <v>3</v>
      </c>
      <c r="B39" s="50" t="s">
        <v>55</v>
      </c>
      <c r="C39" s="19" t="s">
        <v>58</v>
      </c>
      <c r="D39" s="25"/>
    </row>
    <row r="40" spans="1:5">
      <c r="A40" s="85" t="s">
        <v>177</v>
      </c>
      <c r="B40" s="48"/>
      <c r="C40" s="71"/>
      <c r="D40" s="13"/>
    </row>
    <row r="41" spans="1:5">
      <c r="A41" s="86">
        <v>3</v>
      </c>
      <c r="B41" s="48" t="s">
        <v>55</v>
      </c>
      <c r="C41" s="78" t="s">
        <v>236</v>
      </c>
      <c r="D41" s="25"/>
    </row>
    <row r="42" spans="1:5">
      <c r="A42" s="87">
        <v>3</v>
      </c>
      <c r="B42" s="50" t="s">
        <v>55</v>
      </c>
      <c r="C42" s="79" t="s">
        <v>237</v>
      </c>
      <c r="D42" s="25"/>
    </row>
    <row r="43" spans="1:5">
      <c r="A43" s="76">
        <v>3</v>
      </c>
      <c r="B43" s="49" t="s">
        <v>55</v>
      </c>
      <c r="C43" s="90" t="s">
        <v>238</v>
      </c>
      <c r="D43" s="25"/>
    </row>
    <row r="44" spans="1:5">
      <c r="A44" s="72" t="s">
        <v>182</v>
      </c>
      <c r="B44" s="49"/>
      <c r="C44" s="73"/>
      <c r="D44" s="13"/>
    </row>
    <row r="45" spans="1:5">
      <c r="A45" s="71">
        <v>1</v>
      </c>
      <c r="B45" s="48" t="s">
        <v>44</v>
      </c>
      <c r="C45" s="82" t="s">
        <v>82</v>
      </c>
      <c r="D45" s="25"/>
    </row>
    <row r="46" spans="1:5">
      <c r="A46" s="10" t="s">
        <v>239</v>
      </c>
      <c r="B46" s="51"/>
      <c r="C46" s="13"/>
      <c r="D46" s="13"/>
    </row>
    <row r="47" spans="1:5">
      <c r="A47" s="16">
        <v>2</v>
      </c>
      <c r="B47" s="50" t="s">
        <v>44</v>
      </c>
      <c r="C47" s="17" t="s">
        <v>240</v>
      </c>
      <c r="D47" s="25"/>
      <c r="E47" s="1"/>
    </row>
    <row r="48" spans="1:5">
      <c r="A48" s="16">
        <v>3</v>
      </c>
      <c r="B48" s="50" t="s">
        <v>55</v>
      </c>
      <c r="C48" s="7" t="s">
        <v>241</v>
      </c>
      <c r="D48" s="25"/>
    </row>
    <row r="49" spans="1:4">
      <c r="A49" s="10" t="s">
        <v>242</v>
      </c>
      <c r="B49" s="51"/>
      <c r="C49" s="13"/>
      <c r="D49" s="13"/>
    </row>
    <row r="50" spans="1:4">
      <c r="A50" s="16">
        <v>2</v>
      </c>
      <c r="B50" s="50" t="s">
        <v>44</v>
      </c>
      <c r="C50" s="17" t="s">
        <v>243</v>
      </c>
      <c r="D50" s="25"/>
    </row>
    <row r="51" spans="1:4">
      <c r="A51" s="10" t="s">
        <v>244</v>
      </c>
      <c r="B51" s="51"/>
      <c r="C51" s="13"/>
      <c r="D51" s="13"/>
    </row>
    <row r="52" spans="1:4">
      <c r="A52" s="16">
        <v>1</v>
      </c>
      <c r="B52" s="50" t="s">
        <v>44</v>
      </c>
      <c r="C52" s="17" t="s">
        <v>245</v>
      </c>
      <c r="D52" s="25"/>
    </row>
    <row r="53" spans="1:4">
      <c r="A53" s="16">
        <v>2</v>
      </c>
      <c r="B53" s="50" t="s">
        <v>55</v>
      </c>
      <c r="C53" s="17" t="s">
        <v>246</v>
      </c>
      <c r="D53" s="25"/>
    </row>
    <row r="54" spans="1:4">
      <c r="A54" s="10" t="s">
        <v>63</v>
      </c>
      <c r="B54" s="51"/>
      <c r="C54" s="13"/>
      <c r="D54" s="13"/>
    </row>
    <row r="55" spans="1:4">
      <c r="A55" s="16">
        <v>1</v>
      </c>
      <c r="B55" s="50" t="s">
        <v>44</v>
      </c>
      <c r="C55" s="17" t="s">
        <v>64</v>
      </c>
      <c r="D55" s="25"/>
    </row>
    <row r="56" spans="1:4">
      <c r="A56" s="16">
        <v>2</v>
      </c>
      <c r="B56" s="50" t="s">
        <v>55</v>
      </c>
      <c r="C56" s="17" t="s">
        <v>65</v>
      </c>
      <c r="D56" s="25"/>
    </row>
    <row r="57" spans="1:4">
      <c r="A57" s="16">
        <v>1</v>
      </c>
      <c r="B57" s="50" t="s">
        <v>66</v>
      </c>
      <c r="C57" s="17" t="s">
        <v>67</v>
      </c>
      <c r="D57" s="25"/>
    </row>
    <row r="58" spans="1:4">
      <c r="A58" s="10" t="s">
        <v>247</v>
      </c>
      <c r="B58" s="51"/>
      <c r="C58" s="13"/>
      <c r="D58" s="13"/>
    </row>
    <row r="59" spans="1:4">
      <c r="A59" s="16">
        <v>1</v>
      </c>
      <c r="B59" s="50" t="s">
        <v>66</v>
      </c>
      <c r="C59" s="17" t="s">
        <v>248</v>
      </c>
      <c r="D59" s="25"/>
    </row>
    <row r="60" spans="1:4">
      <c r="A60" s="16">
        <v>2</v>
      </c>
      <c r="B60" s="50" t="s">
        <v>66</v>
      </c>
      <c r="C60" s="17" t="s">
        <v>249</v>
      </c>
      <c r="D60" s="25"/>
    </row>
    <row r="61" spans="1:4">
      <c r="A61" s="10" t="s">
        <v>250</v>
      </c>
      <c r="B61" s="51"/>
      <c r="C61" s="13"/>
      <c r="D61" s="13"/>
    </row>
    <row r="62" spans="1:4">
      <c r="A62" s="16">
        <v>2</v>
      </c>
      <c r="B62" s="50" t="s">
        <v>66</v>
      </c>
      <c r="C62" s="17" t="s">
        <v>251</v>
      </c>
      <c r="D62" s="25"/>
    </row>
  </sheetData>
  <mergeCells count="4">
    <mergeCell ref="A1:D1"/>
    <mergeCell ref="A2:D2"/>
    <mergeCell ref="A3:A6"/>
    <mergeCell ref="A7:D7"/>
  </mergeCells>
  <dataValidations count="1">
    <dataValidation type="list" allowBlank="1" showInputMessage="1" showErrorMessage="1" sqref="D10 D12 D14:D18 D20:D22 D24 D26:D30 D32:D34 D36:D39 D41:D43 D45 D47:D48 D50 D52:D53 D55:D57 D59:D60 D62" xr:uid="{A9CC97C9-632F-4819-AA33-5D99B197AF87}">
      <formula1>validatie</formula1>
    </dataValidation>
  </dataValidations>
  <pageMargins left="0.7" right="0.7" top="0.75" bottom="0.75" header="0.3" footer="0.3"/>
  <drawing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62DB0-E9E4-DD4B-8ABD-E16EFF95913A}">
  <dimension ref="A1:E34"/>
  <sheetViews>
    <sheetView workbookViewId="0">
      <selection activeCell="D10" sqref="D10"/>
    </sheetView>
  </sheetViews>
  <sheetFormatPr defaultColWidth="8.7109375" defaultRowHeight="14.45"/>
  <cols>
    <col min="2" max="2" width="11.28515625" bestFit="1" customWidth="1"/>
    <col min="3" max="3" width="70.28515625" bestFit="1" customWidth="1"/>
    <col min="4" max="4" width="8" customWidth="1"/>
  </cols>
  <sheetData>
    <row r="1" spans="1:4">
      <c r="A1" s="126" t="s">
        <v>32</v>
      </c>
      <c r="B1" s="126"/>
      <c r="C1" s="126"/>
      <c r="D1" s="126"/>
    </row>
    <row r="2" spans="1:4">
      <c r="A2" s="127" t="s">
        <v>37</v>
      </c>
      <c r="B2" s="127"/>
      <c r="C2" s="127"/>
      <c r="D2" s="127"/>
    </row>
    <row r="3" spans="1:4" ht="14.65" customHeight="1">
      <c r="A3" s="128" t="s">
        <v>38</v>
      </c>
      <c r="B3" s="21" cm="1">
        <f t="array" ref="B3">IF(IF(AND(SUM(IF(Table11318[Niveau]=1,IF(Table11318[Check]="V",1,0)))=(COUNTIFS(Table11318[Niveau],1)-COUNTIFS(Table11318[Check],"n.v.t.",Table11318[Niveau],1)),COUNTIF(Table11318[Niveau],1)&gt;0),1,0)=1,IF(AND(SUM(IF(Table11318[Niveau]=2,IF(Table11318[Check]="V",1,0)))=(COUNTIFS(Table11318[Niveau],2)-COUNTIFS(Table11318[Check],"n.v.t.",Table11318[Niveau],2)),COUNTIF(Table11318[Niveau],2)&gt;0),IF(AND(SUM(IF(Table11318[Niveau]=3,IF(Table11318[Check]="V",1,0)))=(COUNTIFS(Table11318[Niveau],3)-COUNTIFS(Table11318[Check],"n.v.t.",Table11318[Niveau],3)),COUNTIF(Table11318[Niveau],3)&gt;0),3,2),1),0)</f>
        <v>0</v>
      </c>
      <c r="C3" s="22" t="s">
        <v>14</v>
      </c>
      <c r="D3" s="23"/>
    </row>
    <row r="4" spans="1:4">
      <c r="A4" s="128"/>
      <c r="B4" s="21" t="str">
        <f>COUNTIFS(Table11318[Check],"V",Table11318[Type],"Eis")&amp;" van de "&amp;(COUNTIFS(Table11318[Type],"Eis")-COUNTIFS(Table11318[Type],"Eis",Table11318[Check],"n.v.t."))</f>
        <v>0 van de 7</v>
      </c>
      <c r="C4" s="22" t="s">
        <v>15</v>
      </c>
      <c r="D4" s="23"/>
    </row>
    <row r="5" spans="1:4">
      <c r="A5" s="128"/>
      <c r="B5" s="21" t="str">
        <f>COUNTIFS(Table11318[Check],"V",Table11318[Type],"GC")&amp;" van de "&amp;(COUNTIFS(Table11318[Type],"GC")-COUNTIFS(Table11318[Type],"GC",Table11318[Check],"n.v.t."))</f>
        <v>0 van de 6</v>
      </c>
      <c r="C5" s="22" t="s">
        <v>16</v>
      </c>
      <c r="D5" s="23"/>
    </row>
    <row r="6" spans="1:4">
      <c r="A6" s="128"/>
      <c r="B6" s="21" t="str">
        <f>COUNTIFS(Table11318[Check],"V",Table11318[Type],"CB")&amp;" van de "&amp;(COUNTIFS(Table11318[Type],"CB")-COUNTIFS(Table11318[Type],"CB",Table11318[Check],"n.v.t."))</f>
        <v>0 van de 2</v>
      </c>
      <c r="C6" s="22" t="s">
        <v>17</v>
      </c>
      <c r="D6" s="23"/>
    </row>
    <row r="7" spans="1:4">
      <c r="A7" s="127" t="s">
        <v>39</v>
      </c>
      <c r="B7" s="127"/>
      <c r="C7" s="127"/>
      <c r="D7" s="127"/>
    </row>
    <row r="8" spans="1:4">
      <c r="A8" s="8" t="s">
        <v>14</v>
      </c>
      <c r="B8" s="8" t="s">
        <v>40</v>
      </c>
      <c r="C8" s="9" t="s">
        <v>41</v>
      </c>
      <c r="D8" s="46" t="s">
        <v>42</v>
      </c>
    </row>
    <row r="9" spans="1:4">
      <c r="A9" s="10" t="s">
        <v>43</v>
      </c>
      <c r="B9" s="10"/>
      <c r="C9" s="10"/>
      <c r="D9" s="31"/>
    </row>
    <row r="10" spans="1:4">
      <c r="A10" s="11">
        <v>1</v>
      </c>
      <c r="B10" s="11" t="s">
        <v>44</v>
      </c>
      <c r="C10" s="12" t="s">
        <v>45</v>
      </c>
      <c r="D10" s="25"/>
    </row>
    <row r="11" spans="1:4">
      <c r="A11" s="10" t="s">
        <v>46</v>
      </c>
      <c r="B11" s="13"/>
      <c r="C11" s="13"/>
      <c r="D11" s="47"/>
    </row>
    <row r="12" spans="1:4">
      <c r="A12" s="14">
        <v>1</v>
      </c>
      <c r="B12" s="14" t="s">
        <v>44</v>
      </c>
      <c r="C12" s="15" t="s">
        <v>47</v>
      </c>
      <c r="D12" s="25"/>
    </row>
    <row r="13" spans="1:4">
      <c r="A13" s="10" t="s">
        <v>48</v>
      </c>
      <c r="B13" s="13"/>
      <c r="C13" s="13"/>
      <c r="D13" s="47"/>
    </row>
    <row r="14" spans="1:4">
      <c r="A14" s="14">
        <v>1</v>
      </c>
      <c r="B14" s="14" t="s">
        <v>44</v>
      </c>
      <c r="C14" s="15" t="s">
        <v>49</v>
      </c>
      <c r="D14" s="25"/>
    </row>
    <row r="15" spans="1:4">
      <c r="A15" s="16">
        <v>1</v>
      </c>
      <c r="B15" s="16" t="s">
        <v>44</v>
      </c>
      <c r="C15" s="17" t="s">
        <v>50</v>
      </c>
      <c r="D15" s="25"/>
    </row>
    <row r="16" spans="1:4">
      <c r="A16" s="10" t="s">
        <v>51</v>
      </c>
      <c r="B16" s="13"/>
      <c r="C16" s="13"/>
      <c r="D16" s="47"/>
    </row>
    <row r="17" spans="1:4">
      <c r="A17" s="14">
        <v>1</v>
      </c>
      <c r="B17" s="14" t="s">
        <v>44</v>
      </c>
      <c r="C17" s="15" t="s">
        <v>52</v>
      </c>
      <c r="D17" s="25"/>
    </row>
    <row r="18" spans="1:4">
      <c r="A18" s="16">
        <v>2</v>
      </c>
      <c r="B18" s="16" t="s">
        <v>44</v>
      </c>
      <c r="C18" s="17" t="s">
        <v>53</v>
      </c>
      <c r="D18" s="25"/>
    </row>
    <row r="19" spans="1:4">
      <c r="A19" s="10" t="s">
        <v>54</v>
      </c>
      <c r="B19" s="13"/>
      <c r="C19" s="13"/>
      <c r="D19" s="47"/>
    </row>
    <row r="20" spans="1:4">
      <c r="A20" s="14">
        <v>2</v>
      </c>
      <c r="B20" s="14" t="s">
        <v>55</v>
      </c>
      <c r="C20" s="15" t="s">
        <v>56</v>
      </c>
      <c r="D20" s="25"/>
    </row>
    <row r="21" spans="1:4">
      <c r="A21" s="16">
        <v>2</v>
      </c>
      <c r="B21" s="16" t="s">
        <v>55</v>
      </c>
      <c r="C21" s="17" t="s">
        <v>57</v>
      </c>
      <c r="D21" s="25"/>
    </row>
    <row r="22" spans="1:4">
      <c r="A22" s="16">
        <v>3</v>
      </c>
      <c r="B22" s="16" t="s">
        <v>55</v>
      </c>
      <c r="C22" s="17" t="s">
        <v>58</v>
      </c>
      <c r="D22" s="25"/>
    </row>
    <row r="23" spans="1:4">
      <c r="A23" s="10" t="s">
        <v>59</v>
      </c>
      <c r="B23" s="13"/>
      <c r="C23" s="13"/>
      <c r="D23" s="47"/>
    </row>
    <row r="24" spans="1:4">
      <c r="A24" s="14">
        <v>2</v>
      </c>
      <c r="B24" s="14" t="s">
        <v>55</v>
      </c>
      <c r="C24" s="15" t="s">
        <v>60</v>
      </c>
      <c r="D24" s="25"/>
    </row>
    <row r="25" spans="1:4">
      <c r="A25" s="10" t="s">
        <v>61</v>
      </c>
      <c r="B25" s="13"/>
      <c r="C25" s="13"/>
      <c r="D25" s="47"/>
    </row>
    <row r="26" spans="1:4">
      <c r="A26" s="14">
        <v>2</v>
      </c>
      <c r="B26" s="14" t="s">
        <v>55</v>
      </c>
      <c r="C26" s="18" t="s">
        <v>62</v>
      </c>
      <c r="D26" s="25"/>
    </row>
    <row r="27" spans="1:4">
      <c r="A27" s="10" t="s">
        <v>63</v>
      </c>
      <c r="B27" s="13"/>
      <c r="C27" s="13"/>
      <c r="D27" s="47"/>
    </row>
    <row r="28" spans="1:4">
      <c r="A28" s="14">
        <v>1</v>
      </c>
      <c r="B28" s="14" t="s">
        <v>44</v>
      </c>
      <c r="C28" s="15" t="s">
        <v>64</v>
      </c>
      <c r="D28" s="25"/>
    </row>
    <row r="29" spans="1:4">
      <c r="A29" s="16">
        <v>2</v>
      </c>
      <c r="B29" s="16" t="s">
        <v>55</v>
      </c>
      <c r="C29" s="17" t="s">
        <v>65</v>
      </c>
      <c r="D29" s="25"/>
    </row>
    <row r="30" spans="1:4">
      <c r="A30" s="16">
        <v>1</v>
      </c>
      <c r="B30" s="16" t="s">
        <v>66</v>
      </c>
      <c r="C30" s="19" t="s">
        <v>67</v>
      </c>
      <c r="D30" s="25"/>
    </row>
    <row r="31" spans="1:4">
      <c r="A31" s="10" t="s">
        <v>68</v>
      </c>
      <c r="B31" s="13"/>
      <c r="C31" s="13"/>
      <c r="D31" s="47"/>
    </row>
    <row r="32" spans="1:4">
      <c r="A32" s="14">
        <v>1</v>
      </c>
      <c r="B32" s="14" t="s">
        <v>66</v>
      </c>
      <c r="C32" s="20" t="s">
        <v>69</v>
      </c>
      <c r="D32" s="25"/>
    </row>
    <row r="34" spans="5:5">
      <c r="E34" s="1"/>
    </row>
  </sheetData>
  <mergeCells count="4">
    <mergeCell ref="A1:D1"/>
    <mergeCell ref="A2:D2"/>
    <mergeCell ref="A3:A6"/>
    <mergeCell ref="A7:D7"/>
  </mergeCells>
  <dataValidations count="1">
    <dataValidation type="list" allowBlank="1" showInputMessage="1" showErrorMessage="1" sqref="D10 D12 D14:D15 D17:D18 D20:D22 D24 D26 D28:D30 D32" xr:uid="{315F2DF4-77FE-4DF9-9717-1D4E5500C597}">
      <formula1>validatie</formula1>
    </dataValidation>
  </dataValidations>
  <pageMargins left="0.7" right="0.7" top="0.75" bottom="0.75" header="0.3" footer="0.3"/>
  <drawing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5344EB-E40D-5D45-A39A-CCF429D680AC}">
  <dimension ref="A1:D47"/>
  <sheetViews>
    <sheetView workbookViewId="0">
      <selection activeCell="D10" sqref="D10"/>
    </sheetView>
  </sheetViews>
  <sheetFormatPr defaultColWidth="8.7109375" defaultRowHeight="14.45"/>
  <cols>
    <col min="2" max="2" width="11.28515625" style="88" bestFit="1" customWidth="1"/>
    <col min="3" max="3" width="66.5703125" style="2" bestFit="1" customWidth="1"/>
    <col min="4" max="4" width="8" customWidth="1"/>
  </cols>
  <sheetData>
    <row r="1" spans="1:4" ht="16.149999999999999" customHeight="1">
      <c r="A1" s="126" t="s">
        <v>33</v>
      </c>
      <c r="B1" s="126"/>
      <c r="C1" s="126"/>
      <c r="D1" s="126"/>
    </row>
    <row r="2" spans="1:4">
      <c r="A2" s="127" t="s">
        <v>37</v>
      </c>
      <c r="B2" s="127"/>
      <c r="C2" s="127"/>
      <c r="D2" s="127"/>
    </row>
    <row r="3" spans="1:4" ht="14.65" customHeight="1">
      <c r="A3" s="128" t="s">
        <v>38</v>
      </c>
      <c r="B3" s="21" cm="1">
        <f t="array" ref="B3">IF(IF(AND(SUM(IF(Table11319[Niveau]=1,IF(Table11319[Check]="V",1,0)))=(COUNTIFS(Table11319[Niveau],1)-COUNTIFS(Table11319[Check],"n.v.t.",Table11319[Niveau],1)),COUNTIF(Table11319[Niveau],1)&gt;0),1,0)=1,IF(AND(SUM(IF(Table11319[Niveau]=2,IF(Table11319[Check]="V",1,0)))=(COUNTIFS(Table11319[Niveau],2)-COUNTIFS(Table11319[Check],"n.v.t.",Table11319[Niveau],2)),COUNTIF(Table11319[Niveau],2)&gt;0),IF(AND(SUM(IF(Table11319[Niveau]=3,IF(Table11319[Check]="V",1,0)))=(COUNTIFS(Table11319[Niveau],3)-COUNTIFS(Table11319[Check],"n.v.t.",Table11319[Niveau],3)),COUNTIF(Table11319[Niveau],3)&gt;0),3,2),1),0)</f>
        <v>0</v>
      </c>
      <c r="C3" s="91" t="s">
        <v>14</v>
      </c>
      <c r="D3" s="23"/>
    </row>
    <row r="4" spans="1:4">
      <c r="A4" s="128"/>
      <c r="B4" s="21" t="str">
        <f>COUNTIFS(Table11319[Check],"V",Table11319[Type],"Eis")&amp;" van de "&amp;(COUNTIFS(Table11319[Type],"Eis")-COUNTIFS(Table11319[Type],"Eis",Table11319[Check],"n.v.t."))</f>
        <v>0 van de 13</v>
      </c>
      <c r="C4" s="91" t="s">
        <v>15</v>
      </c>
      <c r="D4" s="23"/>
    </row>
    <row r="5" spans="1:4">
      <c r="A5" s="128"/>
      <c r="B5" s="21" t="str">
        <f>COUNTIFS(Table11319[Check],"V",Table11319[Type],"GC")&amp;" van de "&amp;(COUNTIFS(Table11319[Type],"GC")-COUNTIFS(Table11319[Type],"GC",Table11319[Check],"n.v.t."))</f>
        <v>0 van de 10</v>
      </c>
      <c r="C5" s="91" t="s">
        <v>16</v>
      </c>
      <c r="D5" s="23"/>
    </row>
    <row r="6" spans="1:4">
      <c r="A6" s="128"/>
      <c r="B6" s="21" t="str">
        <f>COUNTIFS(Table11319[Check],"V",Table11319[Type],"CB")&amp;" van de "&amp;(COUNTIFS(Table11319[Type],"CB")-COUNTIFS(Table11319[Type],"CB",Table11319[Check],"n.v.t."))</f>
        <v>0 van de 3</v>
      </c>
      <c r="C6" s="91" t="s">
        <v>17</v>
      </c>
      <c r="D6" s="23"/>
    </row>
    <row r="7" spans="1:4">
      <c r="A7" s="127" t="s">
        <v>39</v>
      </c>
      <c r="B7" s="127"/>
      <c r="C7" s="127"/>
      <c r="D7" s="127"/>
    </row>
    <row r="8" spans="1:4">
      <c r="A8" s="8" t="s">
        <v>14</v>
      </c>
      <c r="B8" s="8" t="s">
        <v>40</v>
      </c>
      <c r="C8" s="92" t="s">
        <v>41</v>
      </c>
      <c r="D8" s="9" t="s">
        <v>42</v>
      </c>
    </row>
    <row r="9" spans="1:4">
      <c r="A9" s="10" t="s">
        <v>104</v>
      </c>
      <c r="B9" s="13"/>
      <c r="C9" s="93"/>
      <c r="D9" s="10"/>
    </row>
    <row r="10" spans="1:4">
      <c r="A10" s="51">
        <v>1</v>
      </c>
      <c r="B10" s="51" t="s">
        <v>214</v>
      </c>
      <c r="C10" s="106" t="s">
        <v>215</v>
      </c>
      <c r="D10" s="25"/>
    </row>
    <row r="11" spans="1:4">
      <c r="A11" s="85" t="s">
        <v>216</v>
      </c>
      <c r="B11" s="71"/>
      <c r="C11" s="94"/>
      <c r="D11" s="13"/>
    </row>
    <row r="12" spans="1:4">
      <c r="A12" s="65">
        <v>1</v>
      </c>
      <c r="B12" s="48" t="s">
        <v>44</v>
      </c>
      <c r="C12" s="119" t="s">
        <v>252</v>
      </c>
      <c r="D12" s="25"/>
    </row>
    <row r="13" spans="1:4">
      <c r="A13" s="69">
        <v>2</v>
      </c>
      <c r="B13" s="50" t="s">
        <v>44</v>
      </c>
      <c r="C13" s="120" t="s">
        <v>253</v>
      </c>
      <c r="D13" s="25"/>
    </row>
    <row r="14" spans="1:4">
      <c r="A14" s="69">
        <v>1</v>
      </c>
      <c r="B14" s="50" t="s">
        <v>44</v>
      </c>
      <c r="C14" s="120" t="s">
        <v>254</v>
      </c>
      <c r="D14" s="25"/>
    </row>
    <row r="15" spans="1:4">
      <c r="A15" s="69">
        <v>1</v>
      </c>
      <c r="B15" s="50" t="s">
        <v>44</v>
      </c>
      <c r="C15" s="120" t="s">
        <v>255</v>
      </c>
      <c r="D15" s="25"/>
    </row>
    <row r="16" spans="1:4" ht="27.6">
      <c r="A16" s="69">
        <v>2</v>
      </c>
      <c r="B16" s="50" t="s">
        <v>55</v>
      </c>
      <c r="C16" s="120" t="s">
        <v>256</v>
      </c>
      <c r="D16" s="25"/>
    </row>
    <row r="17" spans="1:4" ht="27.6">
      <c r="A17" s="66">
        <v>2</v>
      </c>
      <c r="B17" s="49" t="s">
        <v>55</v>
      </c>
      <c r="C17" s="121" t="s">
        <v>257</v>
      </c>
      <c r="D17" s="25"/>
    </row>
    <row r="18" spans="1:4">
      <c r="A18" s="72" t="s">
        <v>48</v>
      </c>
      <c r="B18" s="73"/>
      <c r="C18" s="95"/>
      <c r="D18" s="13"/>
    </row>
    <row r="19" spans="1:4">
      <c r="A19" s="48">
        <v>1</v>
      </c>
      <c r="B19" s="48" t="s">
        <v>44</v>
      </c>
      <c r="C19" s="107" t="s">
        <v>49</v>
      </c>
      <c r="D19" s="25"/>
    </row>
    <row r="20" spans="1:4">
      <c r="A20" s="50">
        <v>1</v>
      </c>
      <c r="B20" s="50" t="s">
        <v>44</v>
      </c>
      <c r="C20" s="35" t="s">
        <v>50</v>
      </c>
      <c r="D20" s="25"/>
    </row>
    <row r="21" spans="1:4" ht="27.6">
      <c r="A21" s="50">
        <v>2</v>
      </c>
      <c r="B21" s="50" t="s">
        <v>55</v>
      </c>
      <c r="C21" s="35" t="s">
        <v>80</v>
      </c>
      <c r="D21" s="25"/>
    </row>
    <row r="22" spans="1:4">
      <c r="A22" s="50">
        <v>3</v>
      </c>
      <c r="B22" s="50" t="s">
        <v>55</v>
      </c>
      <c r="C22" s="35" t="s">
        <v>58</v>
      </c>
      <c r="D22" s="25"/>
    </row>
    <row r="23" spans="1:4">
      <c r="A23" s="10" t="s">
        <v>177</v>
      </c>
      <c r="B23" s="13"/>
      <c r="C23" s="96"/>
      <c r="D23" s="13"/>
    </row>
    <row r="24" spans="1:4" ht="27.6">
      <c r="A24" s="48">
        <v>3</v>
      </c>
      <c r="B24" s="48" t="s">
        <v>55</v>
      </c>
      <c r="C24" s="119" t="s">
        <v>237</v>
      </c>
      <c r="D24" s="25"/>
    </row>
    <row r="25" spans="1:4" ht="27.6">
      <c r="A25" s="50">
        <v>3</v>
      </c>
      <c r="B25" s="50" t="s">
        <v>55</v>
      </c>
      <c r="C25" s="35" t="s">
        <v>238</v>
      </c>
      <c r="D25" s="25"/>
    </row>
    <row r="26" spans="1:4">
      <c r="A26" s="10" t="s">
        <v>182</v>
      </c>
      <c r="B26" s="13"/>
      <c r="C26" s="96"/>
      <c r="D26" s="13"/>
    </row>
    <row r="27" spans="1:4" ht="27.6">
      <c r="A27" s="48">
        <v>1</v>
      </c>
      <c r="B27" s="48" t="s">
        <v>44</v>
      </c>
      <c r="C27" s="107" t="s">
        <v>82</v>
      </c>
      <c r="D27" s="25"/>
    </row>
    <row r="28" spans="1:4">
      <c r="A28" s="10" t="s">
        <v>239</v>
      </c>
      <c r="B28" s="13"/>
      <c r="C28" s="96"/>
      <c r="D28" s="13"/>
    </row>
    <row r="29" spans="1:4">
      <c r="A29" s="16">
        <v>2</v>
      </c>
      <c r="B29" s="16" t="s">
        <v>44</v>
      </c>
      <c r="C29" s="7" t="s">
        <v>240</v>
      </c>
      <c r="D29" s="25"/>
    </row>
    <row r="30" spans="1:4">
      <c r="A30" s="16">
        <v>3</v>
      </c>
      <c r="B30" s="16" t="s">
        <v>55</v>
      </c>
      <c r="C30" s="97" t="s">
        <v>241</v>
      </c>
      <c r="D30" s="25"/>
    </row>
    <row r="31" spans="1:4">
      <c r="A31" s="10" t="s">
        <v>211</v>
      </c>
      <c r="B31" s="13"/>
      <c r="C31" s="96"/>
      <c r="D31" s="13"/>
    </row>
    <row r="32" spans="1:4" ht="27.6">
      <c r="A32" s="48">
        <v>2</v>
      </c>
      <c r="B32" s="48" t="s">
        <v>44</v>
      </c>
      <c r="C32" s="53" t="s">
        <v>258</v>
      </c>
      <c r="D32" s="25"/>
    </row>
    <row r="33" spans="1:4">
      <c r="A33" s="50">
        <v>3</v>
      </c>
      <c r="B33" s="50" t="s">
        <v>55</v>
      </c>
      <c r="C33" s="36" t="s">
        <v>235</v>
      </c>
      <c r="D33" s="25"/>
    </row>
    <row r="34" spans="1:4">
      <c r="A34" s="10" t="s">
        <v>259</v>
      </c>
      <c r="B34" s="13"/>
      <c r="C34" s="96"/>
      <c r="D34" s="13"/>
    </row>
    <row r="35" spans="1:4">
      <c r="A35" s="16">
        <v>1</v>
      </c>
      <c r="B35" s="16" t="s">
        <v>44</v>
      </c>
      <c r="C35" s="7" t="s">
        <v>217</v>
      </c>
      <c r="D35" s="25"/>
    </row>
    <row r="36" spans="1:4">
      <c r="A36" s="16">
        <v>2</v>
      </c>
      <c r="B36" s="16" t="s">
        <v>55</v>
      </c>
      <c r="C36" s="97" t="s">
        <v>220</v>
      </c>
      <c r="D36" s="25"/>
    </row>
    <row r="37" spans="1:4">
      <c r="A37" s="10" t="s">
        <v>260</v>
      </c>
      <c r="B37" s="13"/>
      <c r="C37" s="96"/>
      <c r="D37" s="13"/>
    </row>
    <row r="38" spans="1:4">
      <c r="A38" s="16">
        <v>1</v>
      </c>
      <c r="B38" s="16" t="s">
        <v>44</v>
      </c>
      <c r="C38" s="99" t="s">
        <v>232</v>
      </c>
      <c r="D38" s="25"/>
    </row>
    <row r="39" spans="1:4">
      <c r="A39" s="10" t="s">
        <v>83</v>
      </c>
      <c r="B39" s="13"/>
      <c r="C39" s="93"/>
      <c r="D39" s="13"/>
    </row>
    <row r="40" spans="1:4">
      <c r="A40" s="16">
        <v>1</v>
      </c>
      <c r="B40" s="16" t="s">
        <v>44</v>
      </c>
      <c r="C40" s="99" t="s">
        <v>261</v>
      </c>
      <c r="D40" s="25"/>
    </row>
    <row r="41" spans="1:4">
      <c r="A41" s="10" t="s">
        <v>63</v>
      </c>
      <c r="B41" s="13"/>
      <c r="C41" s="100"/>
      <c r="D41" s="13"/>
    </row>
    <row r="42" spans="1:4">
      <c r="A42" s="14">
        <v>1</v>
      </c>
      <c r="B42" s="14" t="s">
        <v>44</v>
      </c>
      <c r="C42" s="101" t="s">
        <v>64</v>
      </c>
      <c r="D42" s="25"/>
    </row>
    <row r="43" spans="1:4">
      <c r="A43" s="16">
        <v>2</v>
      </c>
      <c r="B43" s="16" t="s">
        <v>55</v>
      </c>
      <c r="C43" s="102" t="s">
        <v>65</v>
      </c>
      <c r="D43" s="25"/>
    </row>
    <row r="44" spans="1:4">
      <c r="A44" s="16">
        <v>1</v>
      </c>
      <c r="B44" s="16" t="s">
        <v>66</v>
      </c>
      <c r="C44" s="103" t="s">
        <v>67</v>
      </c>
      <c r="D44" s="25"/>
    </row>
    <row r="45" spans="1:4">
      <c r="A45" s="10" t="s">
        <v>262</v>
      </c>
      <c r="B45" s="13"/>
      <c r="C45" s="100"/>
      <c r="D45" s="13"/>
    </row>
    <row r="46" spans="1:4" ht="27.6">
      <c r="A46" s="50">
        <v>1</v>
      </c>
      <c r="B46" s="50" t="s">
        <v>66</v>
      </c>
      <c r="C46" s="122" t="s">
        <v>263</v>
      </c>
      <c r="D46" s="25"/>
    </row>
    <row r="47" spans="1:4" ht="27.6">
      <c r="A47" s="50">
        <v>2</v>
      </c>
      <c r="B47" s="50" t="s">
        <v>66</v>
      </c>
      <c r="C47" s="122" t="s">
        <v>264</v>
      </c>
      <c r="D47" s="25"/>
    </row>
  </sheetData>
  <mergeCells count="4">
    <mergeCell ref="A1:D1"/>
    <mergeCell ref="A2:D2"/>
    <mergeCell ref="A3:A6"/>
    <mergeCell ref="A7:D7"/>
  </mergeCells>
  <dataValidations count="1">
    <dataValidation type="list" allowBlank="1" showInputMessage="1" showErrorMessage="1" sqref="D10 D12:D17 D19:D22 D24:D25 D27 D29:D30 D32:D33 D35:D36 D38 D40 D42:D44 D46:D47" xr:uid="{61A5E2DB-D67E-44EE-92B9-7912BF9FCED7}">
      <formula1>validatie</formula1>
    </dataValidation>
  </dataValidations>
  <pageMargins left="0.7" right="0.7" top="0.75" bottom="0.75" header="0.3" footer="0.3"/>
  <drawing r:id="rId1"/>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10414-A645-4454-B3C1-FCACD15BEDCE}">
  <dimension ref="A1:D33"/>
  <sheetViews>
    <sheetView zoomScaleNormal="100" workbookViewId="0">
      <selection activeCell="D10" sqref="D10"/>
    </sheetView>
  </sheetViews>
  <sheetFormatPr defaultColWidth="8.7109375" defaultRowHeight="13.9"/>
  <cols>
    <col min="1" max="1" width="8.7109375" style="17" customWidth="1"/>
    <col min="2" max="2" width="11.7109375" style="17" bestFit="1" customWidth="1"/>
    <col min="3" max="3" width="65.28515625" style="17" customWidth="1"/>
    <col min="4" max="4" width="8" style="17" customWidth="1"/>
    <col min="5" max="16384" width="8.7109375" style="17"/>
  </cols>
  <sheetData>
    <row r="1" spans="1:4">
      <c r="A1" s="126" t="s">
        <v>265</v>
      </c>
      <c r="B1" s="126"/>
      <c r="C1" s="126"/>
      <c r="D1" s="126"/>
    </row>
    <row r="2" spans="1:4">
      <c r="A2" s="127" t="s">
        <v>37</v>
      </c>
      <c r="B2" s="127"/>
      <c r="C2" s="127"/>
      <c r="D2" s="127"/>
    </row>
    <row r="3" spans="1:4">
      <c r="A3" s="128" t="s">
        <v>38</v>
      </c>
      <c r="B3" s="21" cm="1">
        <f t="array" ref="B3">IF(IF(AND(SUM(IF(Table7[Niveau]=1,IF(Table7[Check]="V",1,0)))=(COUNTIFS(Table7[Niveau],1)-COUNTIFS(Table7[Check],"n.v.t.",Table7[Niveau],1)),COUNTIF(Table7[Niveau],1)&gt;0),1,0)=1,IF(AND(SUM(IF(Table7[Niveau]=2,IF(Table7[Check]="V",1,0)))=(COUNTIFS(Table7[Niveau],2)-COUNTIFS(Table7[Check],"n.v.t.",Table7[Niveau],2)),COUNTIF(Table7[Niveau],2)&gt;0),IF(AND(SUM(IF(Table7[Niveau]=3,IF(Table7[Check]="V",1,0)))=(COUNTIFS(Table7[Niveau],3)-COUNTIFS(Table7[Check],"n.v.t.",Table7[Niveau],3)),COUNTIF(Table7[Niveau],3)&gt;0),3,2),1),0)</f>
        <v>0</v>
      </c>
      <c r="C3" s="22" t="s">
        <v>14</v>
      </c>
      <c r="D3" s="23"/>
    </row>
    <row r="4" spans="1:4">
      <c r="A4" s="128"/>
      <c r="B4" s="21" t="str">
        <f>COUNTIFS(Table7[Check],"V",Table7[Type],"Eis")&amp;" van de "&amp;(COUNTIFS(Table7[Type],"Eis")-COUNTIFS(Table7[Type],"Eis",Table7[Check],"n.v.t."))</f>
        <v>0 van de 9</v>
      </c>
      <c r="C4" s="22" t="s">
        <v>15</v>
      </c>
      <c r="D4" s="23"/>
    </row>
    <row r="5" spans="1:4">
      <c r="A5" s="128"/>
      <c r="B5" s="21" t="str">
        <f>COUNTIFS(Table7[Check],"V",Table7[Type],"GC")&amp;" van de "&amp;(COUNTIFS(Table7[Type],"GC")-COUNTIFS(Table7[Type],"GC",Table7[Check],"n.v.t."))</f>
        <v>0 van de 7</v>
      </c>
      <c r="C5" s="22" t="s">
        <v>16</v>
      </c>
      <c r="D5" s="23"/>
    </row>
    <row r="6" spans="1:4">
      <c r="A6" s="128"/>
      <c r="B6" s="21" t="str">
        <f>COUNTIFS(Table7[Check],"V",Table7[Type],"CB")&amp;" van de "&amp;(COUNTIFS(Table7[Type],"CB")-COUNTIFS(Table7[Type],"CB",Table7[Check],"n.v.t."))</f>
        <v>0 van de 1</v>
      </c>
      <c r="C6" s="22" t="s">
        <v>17</v>
      </c>
      <c r="D6" s="23"/>
    </row>
    <row r="7" spans="1:4">
      <c r="A7" s="127" t="s">
        <v>39</v>
      </c>
      <c r="B7" s="127"/>
      <c r="C7" s="127"/>
      <c r="D7" s="127"/>
    </row>
    <row r="8" spans="1:4">
      <c r="A8" s="40" t="s">
        <v>14</v>
      </c>
      <c r="B8" s="40" t="s">
        <v>40</v>
      </c>
      <c r="C8" s="41" t="s">
        <v>41</v>
      </c>
      <c r="D8" s="41" t="s">
        <v>42</v>
      </c>
    </row>
    <row r="9" spans="1:4" ht="14.65" customHeight="1">
      <c r="A9" s="31" t="s">
        <v>266</v>
      </c>
      <c r="B9" s="32"/>
      <c r="C9" s="32"/>
      <c r="D9" s="32"/>
    </row>
    <row r="10" spans="1:4">
      <c r="A10" s="33">
        <v>1</v>
      </c>
      <c r="B10" s="33" t="s">
        <v>44</v>
      </c>
      <c r="C10" s="29" t="s">
        <v>267</v>
      </c>
      <c r="D10" s="25"/>
    </row>
    <row r="11" spans="1:4">
      <c r="A11" s="33">
        <v>1</v>
      </c>
      <c r="B11" s="33" t="s">
        <v>44</v>
      </c>
      <c r="C11" s="29" t="s">
        <v>268</v>
      </c>
      <c r="D11" s="25"/>
    </row>
    <row r="12" spans="1:4">
      <c r="A12" s="33">
        <v>1</v>
      </c>
      <c r="B12" s="33" t="s">
        <v>44</v>
      </c>
      <c r="C12" s="29" t="s">
        <v>269</v>
      </c>
      <c r="D12" s="25"/>
    </row>
    <row r="13" spans="1:4">
      <c r="A13" s="34">
        <v>2</v>
      </c>
      <c r="B13" s="34" t="s">
        <v>55</v>
      </c>
      <c r="C13" s="55" t="s">
        <v>270</v>
      </c>
      <c r="D13" s="25"/>
    </row>
    <row r="14" spans="1:4" ht="14.65" customHeight="1">
      <c r="A14" s="31" t="s">
        <v>48</v>
      </c>
      <c r="B14" s="32"/>
      <c r="C14" s="32"/>
      <c r="D14" s="32"/>
    </row>
    <row r="15" spans="1:4">
      <c r="A15" s="33">
        <v>1</v>
      </c>
      <c r="B15" s="33" t="s">
        <v>44</v>
      </c>
      <c r="C15" s="27" t="s">
        <v>49</v>
      </c>
      <c r="D15" s="25"/>
    </row>
    <row r="16" spans="1:4">
      <c r="A16" s="33">
        <v>1</v>
      </c>
      <c r="B16" s="33" t="s">
        <v>44</v>
      </c>
      <c r="C16" s="27" t="s">
        <v>50</v>
      </c>
      <c r="D16" s="25"/>
    </row>
    <row r="17" spans="1:4" ht="27.6">
      <c r="A17" s="33">
        <v>2</v>
      </c>
      <c r="B17" s="33" t="s">
        <v>55</v>
      </c>
      <c r="C17" s="27" t="s">
        <v>80</v>
      </c>
      <c r="D17" s="25"/>
    </row>
    <row r="18" spans="1:4">
      <c r="A18" s="33">
        <v>3</v>
      </c>
      <c r="B18" s="33" t="s">
        <v>55</v>
      </c>
      <c r="C18" s="26" t="s">
        <v>58</v>
      </c>
      <c r="D18" s="25"/>
    </row>
    <row r="19" spans="1:4" ht="14.65" customHeight="1">
      <c r="A19" s="31" t="s">
        <v>177</v>
      </c>
      <c r="B19" s="32"/>
      <c r="C19" s="32"/>
      <c r="D19" s="32"/>
    </row>
    <row r="20" spans="1:4">
      <c r="A20" s="33">
        <v>3</v>
      </c>
      <c r="B20" s="33" t="s">
        <v>55</v>
      </c>
      <c r="C20" s="27" t="s">
        <v>271</v>
      </c>
      <c r="D20" s="25"/>
    </row>
    <row r="21" spans="1:4" ht="14.65" customHeight="1">
      <c r="A21" s="31" t="s">
        <v>272</v>
      </c>
      <c r="B21" s="32"/>
      <c r="C21" s="32"/>
      <c r="D21" s="32"/>
    </row>
    <row r="22" spans="1:4">
      <c r="A22" s="33">
        <v>2</v>
      </c>
      <c r="B22" s="33" t="s">
        <v>55</v>
      </c>
      <c r="C22" s="26" t="s">
        <v>273</v>
      </c>
      <c r="D22" s="25"/>
    </row>
    <row r="23" spans="1:4" ht="14.65" customHeight="1">
      <c r="A23" s="31" t="s">
        <v>274</v>
      </c>
      <c r="B23" s="32"/>
      <c r="C23" s="32"/>
      <c r="D23" s="32"/>
    </row>
    <row r="24" spans="1:4">
      <c r="A24" s="33">
        <v>3</v>
      </c>
      <c r="B24" s="33" t="s">
        <v>44</v>
      </c>
      <c r="C24" s="29" t="s">
        <v>275</v>
      </c>
      <c r="D24" s="25"/>
    </row>
    <row r="25" spans="1:4">
      <c r="A25" s="33">
        <v>3</v>
      </c>
      <c r="B25" s="33" t="s">
        <v>55</v>
      </c>
      <c r="C25" s="29" t="s">
        <v>276</v>
      </c>
      <c r="D25" s="25"/>
    </row>
    <row r="26" spans="1:4" ht="14.65" customHeight="1">
      <c r="A26" s="31" t="s">
        <v>182</v>
      </c>
      <c r="B26" s="32"/>
      <c r="C26" s="32"/>
      <c r="D26" s="32"/>
    </row>
    <row r="27" spans="1:4" ht="27.6">
      <c r="A27" s="33">
        <v>1</v>
      </c>
      <c r="B27" s="33" t="s">
        <v>44</v>
      </c>
      <c r="C27" s="27" t="s">
        <v>82</v>
      </c>
      <c r="D27" s="25"/>
    </row>
    <row r="28" spans="1:4" ht="14.65" customHeight="1">
      <c r="A28" s="31" t="s">
        <v>277</v>
      </c>
      <c r="B28" s="32"/>
      <c r="C28" s="32"/>
      <c r="D28" s="32"/>
    </row>
    <row r="29" spans="1:4">
      <c r="A29" s="33">
        <v>1</v>
      </c>
      <c r="B29" s="33" t="s">
        <v>44</v>
      </c>
      <c r="C29" s="27" t="s">
        <v>173</v>
      </c>
      <c r="D29" s="25"/>
    </row>
    <row r="30" spans="1:4" ht="14.65" customHeight="1">
      <c r="A30" s="31" t="s">
        <v>63</v>
      </c>
      <c r="B30" s="32"/>
      <c r="C30" s="32"/>
      <c r="D30" s="32"/>
    </row>
    <row r="31" spans="1:4">
      <c r="A31" s="33">
        <v>1</v>
      </c>
      <c r="B31" s="33" t="s">
        <v>44</v>
      </c>
      <c r="C31" s="35" t="s">
        <v>64</v>
      </c>
      <c r="D31" s="25"/>
    </row>
    <row r="32" spans="1:4">
      <c r="A32" s="33">
        <v>2</v>
      </c>
      <c r="B32" s="33" t="s">
        <v>55</v>
      </c>
      <c r="C32" s="35" t="s">
        <v>65</v>
      </c>
      <c r="D32" s="25"/>
    </row>
    <row r="33" spans="1:4">
      <c r="A33" s="33">
        <v>1</v>
      </c>
      <c r="B33" s="33" t="s">
        <v>66</v>
      </c>
      <c r="C33" s="35" t="s">
        <v>67</v>
      </c>
      <c r="D33" s="25"/>
    </row>
  </sheetData>
  <mergeCells count="4">
    <mergeCell ref="A1:D1"/>
    <mergeCell ref="A2:D2"/>
    <mergeCell ref="A7:D7"/>
    <mergeCell ref="A3:A6"/>
  </mergeCells>
  <dataValidations count="1">
    <dataValidation type="list" allowBlank="1" showInputMessage="1" showErrorMessage="1" sqref="D10:D13 D15:D18 D20 D22 D24:D25 D27 D29 D31:D33" xr:uid="{36F1D9EA-25D7-4990-8F0D-27C60886AD03}">
      <formula1>validatie</formula1>
    </dataValidation>
  </dataValidations>
  <pageMargins left="0.7" right="0.7" top="0.75" bottom="0.75" header="0.3" footer="0.3"/>
  <pageSetup paperSize="9" orientation="portrait" r:id="rId1"/>
  <drawing r:id="rId2"/>
  <tableParts count="1">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671871-D86A-4FE3-9755-FCA9452B663C}">
  <dimension ref="A1:D57"/>
  <sheetViews>
    <sheetView zoomScaleNormal="100" workbookViewId="0">
      <selection activeCell="D10" sqref="D10"/>
    </sheetView>
  </sheetViews>
  <sheetFormatPr defaultColWidth="8.7109375" defaultRowHeight="13.9"/>
  <cols>
    <col min="1" max="1" width="8.7109375" style="17" customWidth="1"/>
    <col min="2" max="2" width="13" style="17" bestFit="1" customWidth="1"/>
    <col min="3" max="3" width="65.28515625" style="17" customWidth="1"/>
    <col min="4" max="4" width="8" style="17" customWidth="1"/>
    <col min="5" max="16384" width="8.7109375" style="17"/>
  </cols>
  <sheetData>
    <row r="1" spans="1:4">
      <c r="A1" s="126" t="s">
        <v>31</v>
      </c>
      <c r="B1" s="126"/>
      <c r="C1" s="126"/>
      <c r="D1" s="126"/>
    </row>
    <row r="2" spans="1:4">
      <c r="A2" s="127" t="s">
        <v>37</v>
      </c>
      <c r="B2" s="127"/>
      <c r="C2" s="127"/>
      <c r="D2" s="127"/>
    </row>
    <row r="3" spans="1:4">
      <c r="A3" s="128" t="s">
        <v>38</v>
      </c>
      <c r="B3" s="21" cm="1">
        <f t="array" ref="B3">IF(IF(AND(SUM(IF(Table8[Niveau]=1,IF(Table8[Check]="V",1,0)))=(COUNTIFS(Table8[Niveau],1)-COUNTIFS(Table8[Check],"n.v.t.",Table8[Niveau],1)),COUNTIF(Table8[Niveau],1)&gt;0),1,0)=1,IF(AND(SUM(IF(Table8[Niveau]=2,IF(Table8[Check]="V",1,0)))=(COUNTIFS(Table8[Niveau],2)-COUNTIFS(Table8[Check],"n.v.t.",Table8[Niveau],2)),COUNTIF(Table8[Niveau],2)&gt;0),IF(AND(SUM(IF(Table8[Niveau]=3,IF(Table8[Check]="V",1,0)))=(COUNTIFS(Table8[Niveau],3)-COUNTIFS(Table8[Check],"n.v.t.",Table8[Niveau],3)),COUNTIF(Table8[Niveau],3)&gt;0),3,2),1),0)</f>
        <v>0</v>
      </c>
      <c r="C3" s="22" t="s">
        <v>14</v>
      </c>
      <c r="D3" s="23"/>
    </row>
    <row r="4" spans="1:4">
      <c r="A4" s="128"/>
      <c r="B4" s="21" t="str">
        <f>COUNTIFS(Table8[Check],"V",Table8[Type],"Eis")&amp;" van de "&amp;(COUNTIFS(Table8[Type],"Eis")-COUNTIFS(Table8[Type],"Eis",Table8[Check],"n.v.t."))</f>
        <v>0 van de 23</v>
      </c>
      <c r="C4" s="22" t="s">
        <v>15</v>
      </c>
      <c r="D4" s="23"/>
    </row>
    <row r="5" spans="1:4">
      <c r="A5" s="128"/>
      <c r="B5" s="21" t="str">
        <f>COUNTIFS(Table8[Check],"V",Table8[Type],"GC")&amp;" van de "&amp;(COUNTIFS(Table8[Type],"GC")-COUNTIFS(Table8[Type],"GC",Table8[Check],"n.v.t."))</f>
        <v>0 van de 10</v>
      </c>
      <c r="C5" s="22" t="s">
        <v>16</v>
      </c>
      <c r="D5" s="23"/>
    </row>
    <row r="6" spans="1:4">
      <c r="A6" s="128"/>
      <c r="B6" s="21" t="str">
        <f>COUNTIFS(Table8[Check],"V",Table8[Type],"CB")&amp;" van de "&amp;(COUNTIFS(Table8[Type],"CB")-COUNTIFS(Table8[Type],"CB",Table8[Check],"n.v.t."))</f>
        <v>0 van de 3</v>
      </c>
      <c r="C6" s="22" t="s">
        <v>17</v>
      </c>
      <c r="D6" s="23"/>
    </row>
    <row r="7" spans="1:4">
      <c r="A7" s="127" t="s">
        <v>39</v>
      </c>
      <c r="B7" s="127"/>
      <c r="C7" s="127"/>
      <c r="D7" s="127"/>
    </row>
    <row r="8" spans="1:4">
      <c r="A8" s="40" t="s">
        <v>14</v>
      </c>
      <c r="B8" s="40" t="s">
        <v>40</v>
      </c>
      <c r="C8" s="41" t="s">
        <v>41</v>
      </c>
      <c r="D8" s="41" t="s">
        <v>42</v>
      </c>
    </row>
    <row r="9" spans="1:4" ht="14.65" customHeight="1">
      <c r="A9" s="31" t="s">
        <v>278</v>
      </c>
      <c r="B9" s="32"/>
      <c r="C9" s="32"/>
      <c r="D9" s="32"/>
    </row>
    <row r="10" spans="1:4">
      <c r="A10" s="33">
        <v>1</v>
      </c>
      <c r="B10" s="33" t="s">
        <v>44</v>
      </c>
      <c r="C10" s="27" t="s">
        <v>279</v>
      </c>
      <c r="D10" s="25"/>
    </row>
    <row r="11" spans="1:4" ht="27.6">
      <c r="A11" s="33">
        <v>2</v>
      </c>
      <c r="B11" s="33" t="s">
        <v>44</v>
      </c>
      <c r="C11" s="27" t="s">
        <v>280</v>
      </c>
      <c r="D11" s="25"/>
    </row>
    <row r="12" spans="1:4">
      <c r="A12" s="33">
        <v>3</v>
      </c>
      <c r="B12" s="33" t="s">
        <v>44</v>
      </c>
      <c r="C12" s="27" t="s">
        <v>281</v>
      </c>
      <c r="D12" s="25"/>
    </row>
    <row r="13" spans="1:4" ht="14.65" customHeight="1">
      <c r="A13" s="31" t="s">
        <v>282</v>
      </c>
      <c r="B13" s="32"/>
      <c r="C13" s="32"/>
      <c r="D13" s="32"/>
    </row>
    <row r="14" spans="1:4">
      <c r="A14" s="33">
        <v>1</v>
      </c>
      <c r="B14" s="33" t="s">
        <v>44</v>
      </c>
      <c r="C14" s="27" t="s">
        <v>283</v>
      </c>
      <c r="D14" s="25"/>
    </row>
    <row r="15" spans="1:4">
      <c r="A15" s="33">
        <v>1</v>
      </c>
      <c r="B15" s="33" t="s">
        <v>44</v>
      </c>
      <c r="C15" s="29" t="s">
        <v>284</v>
      </c>
      <c r="D15" s="25"/>
    </row>
    <row r="16" spans="1:4">
      <c r="A16" s="33">
        <v>2</v>
      </c>
      <c r="B16" s="33" t="s">
        <v>44</v>
      </c>
      <c r="C16" s="27" t="s">
        <v>285</v>
      </c>
      <c r="D16" s="25"/>
    </row>
    <row r="17" spans="1:4">
      <c r="A17" s="33">
        <v>3</v>
      </c>
      <c r="B17" s="33" t="s">
        <v>44</v>
      </c>
      <c r="C17" s="27" t="s">
        <v>286</v>
      </c>
      <c r="D17" s="25"/>
    </row>
    <row r="18" spans="1:4">
      <c r="A18" s="33">
        <v>2</v>
      </c>
      <c r="B18" s="33" t="s">
        <v>44</v>
      </c>
      <c r="C18" s="27" t="s">
        <v>287</v>
      </c>
      <c r="D18" s="25"/>
    </row>
    <row r="19" spans="1:4">
      <c r="A19" s="33">
        <v>1</v>
      </c>
      <c r="B19" s="33" t="s">
        <v>44</v>
      </c>
      <c r="C19" s="27" t="s">
        <v>288</v>
      </c>
      <c r="D19" s="25"/>
    </row>
    <row r="20" spans="1:4">
      <c r="A20" s="33">
        <v>2</v>
      </c>
      <c r="B20" s="33" t="s">
        <v>44</v>
      </c>
      <c r="C20" s="27" t="s">
        <v>289</v>
      </c>
      <c r="D20" s="25"/>
    </row>
    <row r="21" spans="1:4">
      <c r="A21" s="33">
        <v>2</v>
      </c>
      <c r="B21" s="33" t="s">
        <v>44</v>
      </c>
      <c r="C21" s="29" t="s">
        <v>290</v>
      </c>
      <c r="D21" s="25"/>
    </row>
    <row r="22" spans="1:4" ht="14.65" customHeight="1">
      <c r="A22" s="31" t="s">
        <v>291</v>
      </c>
      <c r="B22" s="32"/>
      <c r="C22" s="32"/>
      <c r="D22" s="32"/>
    </row>
    <row r="23" spans="1:4">
      <c r="A23" s="33">
        <v>1</v>
      </c>
      <c r="B23" s="33" t="s">
        <v>44</v>
      </c>
      <c r="C23" s="27" t="s">
        <v>292</v>
      </c>
      <c r="D23" s="25"/>
    </row>
    <row r="24" spans="1:4" ht="14.65" customHeight="1">
      <c r="A24" s="31" t="s">
        <v>293</v>
      </c>
      <c r="B24" s="32"/>
      <c r="C24" s="32"/>
      <c r="D24" s="32"/>
    </row>
    <row r="25" spans="1:4">
      <c r="A25" s="33">
        <v>1</v>
      </c>
      <c r="B25" s="33" t="s">
        <v>44</v>
      </c>
      <c r="C25" s="27" t="s">
        <v>294</v>
      </c>
      <c r="D25" s="25"/>
    </row>
    <row r="26" spans="1:4" ht="14.65" customHeight="1">
      <c r="A26" s="31" t="s">
        <v>295</v>
      </c>
      <c r="B26" s="32"/>
      <c r="C26" s="32"/>
      <c r="D26" s="32"/>
    </row>
    <row r="27" spans="1:4">
      <c r="A27" s="33">
        <v>2</v>
      </c>
      <c r="B27" s="33" t="s">
        <v>44</v>
      </c>
      <c r="C27" s="29" t="s">
        <v>296</v>
      </c>
      <c r="D27" s="25"/>
    </row>
    <row r="28" spans="1:4">
      <c r="A28" s="33">
        <v>2</v>
      </c>
      <c r="B28" s="33" t="s">
        <v>44</v>
      </c>
      <c r="C28" s="29" t="s">
        <v>297</v>
      </c>
      <c r="D28" s="25"/>
    </row>
    <row r="29" spans="1:4" ht="14.65" customHeight="1">
      <c r="A29" s="31" t="s">
        <v>51</v>
      </c>
      <c r="B29" s="32"/>
      <c r="C29" s="32"/>
      <c r="D29" s="32"/>
    </row>
    <row r="30" spans="1:4" ht="27.6">
      <c r="A30" s="33">
        <v>1</v>
      </c>
      <c r="B30" s="33" t="s">
        <v>44</v>
      </c>
      <c r="C30" s="27" t="s">
        <v>52</v>
      </c>
      <c r="D30" s="25"/>
    </row>
    <row r="31" spans="1:4">
      <c r="A31" s="33">
        <v>2</v>
      </c>
      <c r="B31" s="33" t="s">
        <v>44</v>
      </c>
      <c r="C31" s="29" t="s">
        <v>53</v>
      </c>
      <c r="D31" s="25"/>
    </row>
    <row r="32" spans="1:4" ht="14.65" customHeight="1">
      <c r="A32" s="31" t="s">
        <v>177</v>
      </c>
      <c r="B32" s="32"/>
      <c r="C32" s="32"/>
      <c r="D32" s="32"/>
    </row>
    <row r="33" spans="1:4">
      <c r="A33" s="33">
        <v>2</v>
      </c>
      <c r="B33" s="33" t="s">
        <v>44</v>
      </c>
      <c r="C33" s="29" t="s">
        <v>73</v>
      </c>
      <c r="D33" s="25"/>
    </row>
    <row r="34" spans="1:4" ht="27.6">
      <c r="A34" s="33">
        <v>3</v>
      </c>
      <c r="B34" s="33" t="s">
        <v>55</v>
      </c>
      <c r="C34" s="27" t="s">
        <v>178</v>
      </c>
      <c r="D34" s="25"/>
    </row>
    <row r="35" spans="1:4">
      <c r="A35" s="34">
        <v>3</v>
      </c>
      <c r="B35" s="34" t="s">
        <v>55</v>
      </c>
      <c r="C35" s="56" t="s">
        <v>236</v>
      </c>
      <c r="D35" s="25"/>
    </row>
    <row r="36" spans="1:4">
      <c r="A36" s="31" t="s">
        <v>48</v>
      </c>
      <c r="B36" s="57"/>
      <c r="C36" s="57"/>
      <c r="D36" s="57"/>
    </row>
    <row r="37" spans="1:4">
      <c r="A37" s="33">
        <v>1</v>
      </c>
      <c r="B37" s="33" t="s">
        <v>44</v>
      </c>
      <c r="C37" s="27" t="s">
        <v>49</v>
      </c>
      <c r="D37" s="25"/>
    </row>
    <row r="38" spans="1:4">
      <c r="A38" s="33">
        <v>1</v>
      </c>
      <c r="B38" s="33" t="s">
        <v>44</v>
      </c>
      <c r="C38" s="27" t="s">
        <v>50</v>
      </c>
      <c r="D38" s="25"/>
    </row>
    <row r="39" spans="1:4" ht="27.6">
      <c r="A39" s="33">
        <v>2</v>
      </c>
      <c r="B39" s="33" t="s">
        <v>55</v>
      </c>
      <c r="C39" s="27" t="s">
        <v>80</v>
      </c>
      <c r="D39" s="25"/>
    </row>
    <row r="40" spans="1:4">
      <c r="A40" s="33">
        <v>3</v>
      </c>
      <c r="B40" s="33" t="s">
        <v>55</v>
      </c>
      <c r="C40" s="26" t="s">
        <v>58</v>
      </c>
      <c r="D40" s="25"/>
    </row>
    <row r="41" spans="1:4">
      <c r="A41" s="31" t="s">
        <v>182</v>
      </c>
      <c r="B41" s="32"/>
      <c r="C41" s="32"/>
      <c r="D41" s="32"/>
    </row>
    <row r="42" spans="1:4" ht="27.6">
      <c r="A42" s="33">
        <v>1</v>
      </c>
      <c r="B42" s="33" t="s">
        <v>44</v>
      </c>
      <c r="C42" s="27" t="s">
        <v>82</v>
      </c>
      <c r="D42" s="25"/>
    </row>
    <row r="43" spans="1:4" ht="14.65" customHeight="1">
      <c r="A43" s="31" t="s">
        <v>83</v>
      </c>
      <c r="B43" s="32"/>
      <c r="C43" s="32"/>
      <c r="D43" s="32"/>
    </row>
    <row r="44" spans="1:4" ht="27.6">
      <c r="A44" s="33">
        <v>2</v>
      </c>
      <c r="B44" s="33" t="s">
        <v>55</v>
      </c>
      <c r="C44" s="27" t="s">
        <v>85</v>
      </c>
      <c r="D44" s="25"/>
    </row>
    <row r="45" spans="1:4" ht="27.6">
      <c r="A45" s="33">
        <v>3</v>
      </c>
      <c r="B45" s="33" t="s">
        <v>55</v>
      </c>
      <c r="C45" s="27" t="s">
        <v>298</v>
      </c>
      <c r="D45" s="25"/>
    </row>
    <row r="46" spans="1:4" ht="27.6">
      <c r="A46" s="33">
        <v>2</v>
      </c>
      <c r="B46" s="33" t="s">
        <v>55</v>
      </c>
      <c r="C46" s="5" t="s">
        <v>299</v>
      </c>
      <c r="D46" s="25"/>
    </row>
    <row r="47" spans="1:4" ht="27.6">
      <c r="A47" s="33">
        <v>3</v>
      </c>
      <c r="B47" s="33" t="s">
        <v>55</v>
      </c>
      <c r="C47" s="27" t="s">
        <v>300</v>
      </c>
      <c r="D47" s="25"/>
    </row>
    <row r="48" spans="1:4" ht="27.6">
      <c r="A48" s="33">
        <v>3</v>
      </c>
      <c r="B48" s="33" t="s">
        <v>55</v>
      </c>
      <c r="C48" s="27" t="s">
        <v>301</v>
      </c>
      <c r="D48" s="25"/>
    </row>
    <row r="49" spans="1:4" ht="14.65" customHeight="1">
      <c r="A49" s="31" t="s">
        <v>277</v>
      </c>
      <c r="B49" s="32"/>
      <c r="C49" s="32"/>
      <c r="D49" s="32"/>
    </row>
    <row r="50" spans="1:4">
      <c r="A50" s="34">
        <v>1</v>
      </c>
      <c r="B50" s="34" t="s">
        <v>44</v>
      </c>
      <c r="C50" s="27" t="s">
        <v>173</v>
      </c>
      <c r="D50" s="25"/>
    </row>
    <row r="51" spans="1:4" ht="14.65" customHeight="1">
      <c r="A51" s="31" t="s">
        <v>63</v>
      </c>
      <c r="B51" s="32"/>
      <c r="C51" s="32"/>
      <c r="D51" s="32"/>
    </row>
    <row r="52" spans="1:4">
      <c r="A52" s="33">
        <v>1</v>
      </c>
      <c r="B52" s="33" t="s">
        <v>44</v>
      </c>
      <c r="C52" s="35" t="s">
        <v>64</v>
      </c>
      <c r="D52" s="25"/>
    </row>
    <row r="53" spans="1:4">
      <c r="A53" s="33">
        <v>2</v>
      </c>
      <c r="B53" s="33" t="s">
        <v>55</v>
      </c>
      <c r="C53" s="35" t="s">
        <v>65</v>
      </c>
      <c r="D53" s="25"/>
    </row>
    <row r="54" spans="1:4">
      <c r="A54" s="33">
        <v>1</v>
      </c>
      <c r="B54" s="33" t="s">
        <v>66</v>
      </c>
      <c r="C54" s="36" t="s">
        <v>67</v>
      </c>
      <c r="D54" s="25"/>
    </row>
    <row r="55" spans="1:4" ht="14.65" customHeight="1">
      <c r="A55" s="31" t="s">
        <v>244</v>
      </c>
      <c r="B55" s="32"/>
      <c r="C55" s="32"/>
      <c r="D55" s="32"/>
    </row>
    <row r="56" spans="1:4">
      <c r="A56" s="33">
        <v>1</v>
      </c>
      <c r="B56" s="33" t="s">
        <v>66</v>
      </c>
      <c r="C56" s="27" t="s">
        <v>302</v>
      </c>
      <c r="D56" s="25"/>
    </row>
    <row r="57" spans="1:4">
      <c r="A57" s="33">
        <v>1</v>
      </c>
      <c r="B57" s="33" t="s">
        <v>66</v>
      </c>
      <c r="C57" s="27" t="s">
        <v>303</v>
      </c>
      <c r="D57" s="25"/>
    </row>
  </sheetData>
  <mergeCells count="4">
    <mergeCell ref="A1:D1"/>
    <mergeCell ref="A2:D2"/>
    <mergeCell ref="A7:D7"/>
    <mergeCell ref="A3:A6"/>
  </mergeCells>
  <dataValidations count="1">
    <dataValidation type="list" allowBlank="1" showInputMessage="1" showErrorMessage="1" sqref="D10:D12 D14:D21 D23 D25 D27:D28 D30:D31 D33:D35 D37:D40 D42 D44:D48 D50 D52:D54 D56:D57" xr:uid="{7644BDBF-80A5-46DA-AC9F-459E613013CD}">
      <formula1>validatie</formula1>
    </dataValidation>
  </dataValidations>
  <pageMargins left="0.7" right="0.7" top="0.75" bottom="0.75" header="0.3" footer="0.3"/>
  <pageSetup paperSize="9" orientation="portrait" r:id="rId1"/>
  <drawing r:id="rId2"/>
  <tableParts count="1">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CADDE9-8190-4F62-B77B-C417E8AECA2D}">
  <dimension ref="A1:D37"/>
  <sheetViews>
    <sheetView zoomScaleNormal="100" workbookViewId="0">
      <selection activeCell="F7" sqref="F7"/>
    </sheetView>
  </sheetViews>
  <sheetFormatPr defaultColWidth="8.7109375" defaultRowHeight="13.9"/>
  <cols>
    <col min="1" max="1" width="9.140625" style="17" customWidth="1"/>
    <col min="2" max="2" width="12.7109375" style="17" bestFit="1" customWidth="1"/>
    <col min="3" max="3" width="65.28515625" style="17" customWidth="1"/>
    <col min="4" max="4" width="8" style="17" customWidth="1"/>
    <col min="5" max="16384" width="8.7109375" style="17"/>
  </cols>
  <sheetData>
    <row r="1" spans="1:4">
      <c r="A1" s="126" t="s">
        <v>34</v>
      </c>
      <c r="B1" s="126"/>
      <c r="C1" s="126"/>
      <c r="D1" s="126"/>
    </row>
    <row r="2" spans="1:4">
      <c r="A2" s="127" t="s">
        <v>37</v>
      </c>
      <c r="B2" s="127"/>
      <c r="C2" s="127"/>
      <c r="D2" s="127"/>
    </row>
    <row r="3" spans="1:4">
      <c r="A3" s="128" t="s">
        <v>38</v>
      </c>
      <c r="B3" s="21" cm="1">
        <f t="array" ref="B3">IF(IF(AND(SUM(IF(Table9[Niveau]=1,IF(Table9[Check]="V",1,0)))=(COUNTIFS(Table9[Niveau],1)-COUNTIFS(Table9[Check],"n.v.t.",Table9[Niveau],1)),COUNTIF(Table9[Niveau],1)&gt;0),1,0)=1,IF(AND(SUM(IF(Table9[Niveau]=2,IF(Table9[Check]="V",1,0)))=(COUNTIFS(Table9[Niveau],2)-COUNTIFS(Table9[Check],"n.v.t.",Table9[Niveau],2)),COUNTIF(Table9[Niveau],2)&gt;0),IF(AND(SUM(IF(Table9[Niveau]=3,IF(Table9[Check]="V",1,0)))=(COUNTIFS(Table9[Niveau],3)-COUNTIFS(Table9[Check],"n.v.t.",Table9[Niveau],3)),COUNTIF(Table9[Niveau],3)&gt;0),3,2),1),0)</f>
        <v>0</v>
      </c>
      <c r="C3" s="22" t="s">
        <v>14</v>
      </c>
      <c r="D3" s="23"/>
    </row>
    <row r="4" spans="1:4">
      <c r="A4" s="128"/>
      <c r="B4" s="21" t="str">
        <f>COUNTIFS(Table9[Check],"V",Table9[Type],"Eis")&amp;" van de "&amp;(COUNTIFS(Table9[Type],"Eis")-COUNTIFS(Table9[Type],"Eis",Table9[Check],"n.v.t."))</f>
        <v>0 van de 14</v>
      </c>
      <c r="C4" s="22" t="s">
        <v>15</v>
      </c>
      <c r="D4" s="23"/>
    </row>
    <row r="5" spans="1:4">
      <c r="A5" s="128"/>
      <c r="B5" s="21" t="str">
        <f>COUNTIFS(Table9[Check],"V",Table9[Type],"GC")&amp;" van de "&amp;(COUNTIFS(Table9[Type],"GC")-COUNTIFS(Table9[Type],"GC",Table9[Check],"n.v.t."))</f>
        <v>0 van de 6</v>
      </c>
      <c r="C5" s="22" t="s">
        <v>16</v>
      </c>
      <c r="D5" s="23"/>
    </row>
    <row r="6" spans="1:4">
      <c r="A6" s="128"/>
      <c r="B6" s="21" t="str">
        <f>COUNTIFS(Table9[Check],"V",Table9[Type],"CB")&amp;" van de "&amp;(COUNTIFS(Table9[Type],"CB")-COUNTIFS(Table9[Type],"CB",Table9[Check],"n.v.t."))</f>
        <v>0 van de 2</v>
      </c>
      <c r="C6" s="22" t="s">
        <v>17</v>
      </c>
      <c r="D6" s="23"/>
    </row>
    <row r="7" spans="1:4">
      <c r="A7" s="127" t="s">
        <v>39</v>
      </c>
      <c r="B7" s="127"/>
      <c r="C7" s="127"/>
      <c r="D7" s="127"/>
    </row>
    <row r="8" spans="1:4">
      <c r="A8" s="40" t="s">
        <v>14</v>
      </c>
      <c r="B8" s="40" t="s">
        <v>40</v>
      </c>
      <c r="C8" s="41" t="s">
        <v>41</v>
      </c>
      <c r="D8" s="41" t="s">
        <v>42</v>
      </c>
    </row>
    <row r="9" spans="1:4" ht="14.65" customHeight="1">
      <c r="A9" s="31" t="s">
        <v>304</v>
      </c>
      <c r="B9" s="32"/>
      <c r="C9" s="32"/>
      <c r="D9" s="32"/>
    </row>
    <row r="10" spans="1:4" ht="27.6">
      <c r="A10" s="33">
        <v>1</v>
      </c>
      <c r="B10" s="33" t="s">
        <v>44</v>
      </c>
      <c r="C10" s="27" t="s">
        <v>305</v>
      </c>
      <c r="D10" s="25"/>
    </row>
    <row r="11" spans="1:4" ht="27.6">
      <c r="A11" s="33">
        <v>1</v>
      </c>
      <c r="B11" s="33" t="s">
        <v>44</v>
      </c>
      <c r="C11" s="27" t="s">
        <v>169</v>
      </c>
      <c r="D11" s="25"/>
    </row>
    <row r="12" spans="1:4">
      <c r="A12" s="33">
        <v>1</v>
      </c>
      <c r="B12" s="33" t="s">
        <v>44</v>
      </c>
      <c r="C12" s="27" t="s">
        <v>306</v>
      </c>
      <c r="D12" s="25"/>
    </row>
    <row r="13" spans="1:4" ht="27.6">
      <c r="A13" s="33">
        <v>1</v>
      </c>
      <c r="B13" s="33" t="s">
        <v>44</v>
      </c>
      <c r="C13" s="27" t="s">
        <v>307</v>
      </c>
      <c r="D13" s="25"/>
    </row>
    <row r="14" spans="1:4" ht="27.6">
      <c r="A14" s="33">
        <v>1</v>
      </c>
      <c r="B14" s="33" t="s">
        <v>44</v>
      </c>
      <c r="C14" s="27" t="s">
        <v>170</v>
      </c>
      <c r="D14" s="25"/>
    </row>
    <row r="15" spans="1:4" ht="41.45">
      <c r="A15" s="33">
        <v>1</v>
      </c>
      <c r="B15" s="33" t="s">
        <v>44</v>
      </c>
      <c r="C15" s="27" t="s">
        <v>308</v>
      </c>
      <c r="D15" s="25"/>
    </row>
    <row r="16" spans="1:4" ht="14.65" customHeight="1">
      <c r="A16" s="31" t="s">
        <v>172</v>
      </c>
      <c r="B16" s="32"/>
      <c r="C16" s="32"/>
      <c r="D16" s="32"/>
    </row>
    <row r="17" spans="1:4">
      <c r="A17" s="33">
        <v>1</v>
      </c>
      <c r="B17" s="33" t="s">
        <v>44</v>
      </c>
      <c r="C17" s="27" t="s">
        <v>173</v>
      </c>
      <c r="D17" s="25"/>
    </row>
    <row r="18" spans="1:4">
      <c r="A18" s="33">
        <v>1</v>
      </c>
      <c r="B18" s="33" t="s">
        <v>44</v>
      </c>
      <c r="C18" s="27" t="s">
        <v>174</v>
      </c>
      <c r="D18" s="25"/>
    </row>
    <row r="19" spans="1:4">
      <c r="A19" s="33">
        <v>1</v>
      </c>
      <c r="B19" s="33" t="s">
        <v>44</v>
      </c>
      <c r="C19" s="27" t="s">
        <v>175</v>
      </c>
      <c r="D19" s="25"/>
    </row>
    <row r="20" spans="1:4" ht="16.149999999999999">
      <c r="A20" s="33">
        <v>1</v>
      </c>
      <c r="B20" s="33" t="s">
        <v>44</v>
      </c>
      <c r="C20" s="29" t="s">
        <v>176</v>
      </c>
      <c r="D20" s="25"/>
    </row>
    <row r="21" spans="1:4" ht="16.149999999999999">
      <c r="A21" s="33">
        <v>2</v>
      </c>
      <c r="B21" s="33" t="s">
        <v>55</v>
      </c>
      <c r="C21" s="27" t="s">
        <v>309</v>
      </c>
      <c r="D21" s="25"/>
    </row>
    <row r="22" spans="1:4" ht="30">
      <c r="A22" s="33">
        <v>2</v>
      </c>
      <c r="B22" s="33" t="s">
        <v>55</v>
      </c>
      <c r="C22" s="27" t="s">
        <v>310</v>
      </c>
      <c r="D22" s="25"/>
    </row>
    <row r="23" spans="1:4">
      <c r="A23" s="34">
        <v>2</v>
      </c>
      <c r="B23" s="34" t="s">
        <v>55</v>
      </c>
      <c r="C23" s="26" t="s">
        <v>311</v>
      </c>
      <c r="D23" s="25"/>
    </row>
    <row r="24" spans="1:4">
      <c r="A24" s="31" t="s">
        <v>48</v>
      </c>
      <c r="B24" s="57"/>
      <c r="C24" s="57"/>
      <c r="D24" s="57"/>
    </row>
    <row r="25" spans="1:4">
      <c r="A25" s="33">
        <v>1</v>
      </c>
      <c r="B25" s="33" t="s">
        <v>44</v>
      </c>
      <c r="C25" s="27" t="s">
        <v>49</v>
      </c>
      <c r="D25" s="25"/>
    </row>
    <row r="26" spans="1:4">
      <c r="A26" s="33">
        <v>1</v>
      </c>
      <c r="B26" s="33" t="s">
        <v>44</v>
      </c>
      <c r="C26" s="27" t="s">
        <v>50</v>
      </c>
      <c r="D26" s="25"/>
    </row>
    <row r="27" spans="1:4" ht="27.6">
      <c r="A27" s="33">
        <v>2</v>
      </c>
      <c r="B27" s="33" t="s">
        <v>55</v>
      </c>
      <c r="C27" s="27" t="s">
        <v>80</v>
      </c>
      <c r="D27" s="25"/>
    </row>
    <row r="28" spans="1:4">
      <c r="A28" s="31" t="s">
        <v>177</v>
      </c>
      <c r="B28" s="32"/>
      <c r="C28" s="32"/>
      <c r="D28" s="32"/>
    </row>
    <row r="29" spans="1:4">
      <c r="A29" s="33">
        <v>3</v>
      </c>
      <c r="B29" s="33" t="s">
        <v>55</v>
      </c>
      <c r="C29" s="27" t="s">
        <v>199</v>
      </c>
      <c r="D29" s="25"/>
    </row>
    <row r="30" spans="1:4">
      <c r="A30" s="31" t="s">
        <v>182</v>
      </c>
      <c r="B30" s="32"/>
      <c r="C30" s="32"/>
      <c r="D30" s="32"/>
    </row>
    <row r="31" spans="1:4" ht="27.6">
      <c r="A31" s="33">
        <v>1</v>
      </c>
      <c r="B31" s="33" t="s">
        <v>44</v>
      </c>
      <c r="C31" s="27" t="s">
        <v>82</v>
      </c>
      <c r="D31" s="25"/>
    </row>
    <row r="32" spans="1:4" ht="14.65" customHeight="1">
      <c r="A32" s="31" t="s">
        <v>63</v>
      </c>
      <c r="B32" s="32"/>
      <c r="C32" s="32"/>
      <c r="D32" s="32"/>
    </row>
    <row r="33" spans="1:4">
      <c r="A33" s="33">
        <v>1</v>
      </c>
      <c r="B33" s="33" t="s">
        <v>44</v>
      </c>
      <c r="C33" s="35" t="s">
        <v>64</v>
      </c>
      <c r="D33" s="25"/>
    </row>
    <row r="34" spans="1:4">
      <c r="A34" s="33">
        <v>2</v>
      </c>
      <c r="B34" s="33" t="s">
        <v>55</v>
      </c>
      <c r="C34" s="35" t="s">
        <v>65</v>
      </c>
      <c r="D34" s="25"/>
    </row>
    <row r="35" spans="1:4">
      <c r="A35" s="33">
        <v>1</v>
      </c>
      <c r="B35" s="33" t="s">
        <v>66</v>
      </c>
      <c r="C35" s="36" t="s">
        <v>67</v>
      </c>
      <c r="D35" s="25"/>
    </row>
    <row r="36" spans="1:4" ht="14.65" customHeight="1">
      <c r="A36" s="31" t="s">
        <v>312</v>
      </c>
      <c r="B36" s="32"/>
      <c r="C36" s="32"/>
      <c r="D36" s="32"/>
    </row>
    <row r="37" spans="1:4">
      <c r="A37" s="52">
        <v>2</v>
      </c>
      <c r="B37" s="52" t="s">
        <v>66</v>
      </c>
      <c r="C37" s="24" t="s">
        <v>313</v>
      </c>
      <c r="D37" s="25"/>
    </row>
  </sheetData>
  <mergeCells count="4">
    <mergeCell ref="A1:D1"/>
    <mergeCell ref="A2:D2"/>
    <mergeCell ref="A7:D7"/>
    <mergeCell ref="A3:A6"/>
  </mergeCells>
  <dataValidations count="1">
    <dataValidation type="list" allowBlank="1" showInputMessage="1" showErrorMessage="1" sqref="D10:D15 D17:D23 D25:D27 D29 D31 D33:D35 D37" xr:uid="{BF58FFFA-9ABC-4A42-87D1-9EB2EE09B13C}">
      <formula1>validatie</formula1>
    </dataValidation>
  </dataValidations>
  <pageMargins left="0.7" right="0.7" top="0.75" bottom="0.75" header="0.3" footer="0.3"/>
  <pageSetup paperSize="9" orientation="portrait" r:id="rId1"/>
  <drawing r:id="rId2"/>
  <tableParts count="1">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8B327-2117-4545-8D0C-D60DB1B898F2}">
  <dimension ref="A1:D21"/>
  <sheetViews>
    <sheetView zoomScaleNormal="100" workbookViewId="0">
      <selection activeCell="F10" sqref="F10"/>
    </sheetView>
  </sheetViews>
  <sheetFormatPr defaultColWidth="8.7109375" defaultRowHeight="13.9"/>
  <cols>
    <col min="1" max="1" width="8.7109375" style="17" customWidth="1"/>
    <col min="2" max="2" width="11.7109375" style="17" bestFit="1" customWidth="1"/>
    <col min="3" max="3" width="67.28515625" style="17" bestFit="1" customWidth="1"/>
    <col min="4" max="4" width="8" style="17" customWidth="1"/>
    <col min="5" max="16384" width="8.7109375" style="17"/>
  </cols>
  <sheetData>
    <row r="1" spans="1:4">
      <c r="A1" s="126" t="s">
        <v>35</v>
      </c>
      <c r="B1" s="126"/>
      <c r="C1" s="126"/>
      <c r="D1" s="126"/>
    </row>
    <row r="2" spans="1:4">
      <c r="A2" s="127" t="s">
        <v>37</v>
      </c>
      <c r="B2" s="127"/>
      <c r="C2" s="127"/>
      <c r="D2" s="127"/>
    </row>
    <row r="3" spans="1:4">
      <c r="A3" s="128" t="s">
        <v>38</v>
      </c>
      <c r="B3" s="21" cm="1">
        <f t="array" ref="B3">IF(IF(AND(SUM(IF(Table10[Niveau]=1,IF(Table10[Check]="V",1,0)))=(COUNTIFS(Table10[Niveau],1)-COUNTIFS(Table10[Check],"n.v.t.",Table10[Niveau],1)),COUNTIF(Table10[Niveau],1)&gt;0),1,0)=1,IF(AND(SUM(IF(Table10[Niveau]=2,IF(Table10[Check]="Ja",1,0)))=(COUNTIFS(Table10[Niveau],2)-COUNTIFS(Table10[Check],"n.v.t.",Table10[Niveau],2)),COUNTIF(Table10[Niveau],2)&gt;0),IF(AND(SUM(IF(Table10[Niveau]=3,IF(Table10[Check]="Ja",1,0)))=(COUNTIFS(Table10[Niveau],3)-COUNTIFS(Table10[Check],"n.v.t.",Table10[Niveau],3)),COUNTIF(Table10[Niveau],3)&gt;0),3,2),1),0)</f>
        <v>0</v>
      </c>
      <c r="C3" s="22" t="s">
        <v>14</v>
      </c>
      <c r="D3" s="23"/>
    </row>
    <row r="4" spans="1:4">
      <c r="A4" s="128"/>
      <c r="B4" s="21" t="str">
        <f>COUNTIFS(Table10[Check],"Ja",Table10[Type],"Eis")&amp;" van de "&amp;(COUNTIFS(Table10[Type],"Eis")-COUNTIFS(Table10[Type],"Eis",Table10[Check],"n.v.t."))</f>
        <v>0 van de 5</v>
      </c>
      <c r="C4" s="22" t="s">
        <v>15</v>
      </c>
      <c r="D4" s="23"/>
    </row>
    <row r="5" spans="1:4">
      <c r="A5" s="128"/>
      <c r="B5" s="21" t="str">
        <f>COUNTIFS(Table10[Check],"Ja",Table10[Type],"GC")&amp;" van de "&amp;(COUNTIFS(Table10[Type],"GC")-COUNTIFS(Table10[Type],"GC",Table10[Check],"n.v.t."))</f>
        <v>0 van de 3</v>
      </c>
      <c r="C5" s="22" t="s">
        <v>16</v>
      </c>
      <c r="D5" s="23"/>
    </row>
    <row r="6" spans="1:4">
      <c r="A6" s="128"/>
      <c r="B6" s="21" t="str">
        <f>COUNTIFS(Table10[Check],"Ja",Table10[Type],"CB")&amp;" van de "&amp;(COUNTIFS(Table10[Type],"CB")-COUNTIFS(Table10[Type],"CB",Table10[Check],"n.v.t."))</f>
        <v>0 van de 1</v>
      </c>
      <c r="C6" s="22" t="s">
        <v>17</v>
      </c>
      <c r="D6" s="23"/>
    </row>
    <row r="7" spans="1:4">
      <c r="A7" s="127" t="s">
        <v>39</v>
      </c>
      <c r="B7" s="127"/>
      <c r="C7" s="127"/>
      <c r="D7" s="127"/>
    </row>
    <row r="8" spans="1:4">
      <c r="A8" s="40" t="s">
        <v>14</v>
      </c>
      <c r="B8" s="40" t="s">
        <v>40</v>
      </c>
      <c r="C8" s="41" t="s">
        <v>41</v>
      </c>
      <c r="D8" s="41" t="s">
        <v>42</v>
      </c>
    </row>
    <row r="9" spans="1:4" ht="14.65" customHeight="1">
      <c r="A9" s="31" t="s">
        <v>314</v>
      </c>
      <c r="B9" s="32"/>
      <c r="C9" s="32"/>
      <c r="D9" s="32"/>
    </row>
    <row r="10" spans="1:4">
      <c r="A10" s="33">
        <v>1</v>
      </c>
      <c r="B10" s="33" t="s">
        <v>44</v>
      </c>
      <c r="C10" s="27" t="s">
        <v>315</v>
      </c>
      <c r="D10" s="25"/>
    </row>
    <row r="11" spans="1:4">
      <c r="A11" s="33">
        <v>1</v>
      </c>
      <c r="B11" s="33" t="s">
        <v>55</v>
      </c>
      <c r="C11" s="27" t="s">
        <v>316</v>
      </c>
      <c r="D11" s="25"/>
    </row>
    <row r="12" spans="1:4" ht="14.65" customHeight="1">
      <c r="A12" s="31" t="s">
        <v>317</v>
      </c>
      <c r="B12" s="32"/>
      <c r="C12" s="32"/>
      <c r="D12" s="32"/>
    </row>
    <row r="13" spans="1:4">
      <c r="A13" s="33">
        <v>1</v>
      </c>
      <c r="B13" s="33" t="s">
        <v>44</v>
      </c>
      <c r="C13" s="27" t="s">
        <v>318</v>
      </c>
      <c r="D13" s="25"/>
    </row>
    <row r="14" spans="1:4">
      <c r="A14" s="33">
        <v>2</v>
      </c>
      <c r="B14" s="33" t="s">
        <v>55</v>
      </c>
      <c r="C14" s="29" t="s">
        <v>319</v>
      </c>
      <c r="D14" s="25"/>
    </row>
    <row r="15" spans="1:4">
      <c r="A15" s="31" t="s">
        <v>48</v>
      </c>
      <c r="B15" s="32"/>
      <c r="C15" s="32"/>
      <c r="D15" s="32"/>
    </row>
    <row r="16" spans="1:4">
      <c r="A16" s="33">
        <v>1</v>
      </c>
      <c r="B16" s="33" t="s">
        <v>44</v>
      </c>
      <c r="C16" s="27" t="s">
        <v>49</v>
      </c>
      <c r="D16" s="25"/>
    </row>
    <row r="17" spans="1:4">
      <c r="A17" s="33">
        <v>1</v>
      </c>
      <c r="B17" s="33" t="s">
        <v>44</v>
      </c>
      <c r="C17" s="27" t="s">
        <v>50</v>
      </c>
      <c r="D17" s="25"/>
    </row>
    <row r="18" spans="1:4" ht="14.65" customHeight="1">
      <c r="A18" s="31" t="s">
        <v>63</v>
      </c>
      <c r="B18" s="32"/>
      <c r="C18" s="32"/>
      <c r="D18" s="32"/>
    </row>
    <row r="19" spans="1:4">
      <c r="A19" s="33">
        <v>1</v>
      </c>
      <c r="B19" s="33" t="s">
        <v>44</v>
      </c>
      <c r="C19" s="35" t="s">
        <v>64</v>
      </c>
      <c r="D19" s="25"/>
    </row>
    <row r="20" spans="1:4">
      <c r="A20" s="33">
        <v>2</v>
      </c>
      <c r="B20" s="33" t="s">
        <v>55</v>
      </c>
      <c r="C20" s="35" t="s">
        <v>65</v>
      </c>
      <c r="D20" s="25"/>
    </row>
    <row r="21" spans="1:4">
      <c r="A21" s="34">
        <v>1</v>
      </c>
      <c r="B21" s="34" t="s">
        <v>66</v>
      </c>
      <c r="C21" s="36" t="s">
        <v>67</v>
      </c>
      <c r="D21" s="25"/>
    </row>
  </sheetData>
  <mergeCells count="4">
    <mergeCell ref="A1:D1"/>
    <mergeCell ref="A2:D2"/>
    <mergeCell ref="A7:D7"/>
    <mergeCell ref="A3:A6"/>
  </mergeCells>
  <dataValidations count="1">
    <dataValidation type="list" allowBlank="1" showInputMessage="1" showErrorMessage="1" sqref="D10:D11 D13:D14 D16:D17 D19:D21" xr:uid="{23ACDC13-F7E0-4B38-8D0B-1398533494A5}">
      <formula1>validatie</formula1>
    </dataValidation>
  </dataValidations>
  <pageMargins left="0.7" right="0.7" top="0.75" bottom="0.75" header="0.3" footer="0.3"/>
  <pageSetup paperSize="9" orientation="portrait" r:id="rId1"/>
  <drawing r:id="rId2"/>
  <tableParts count="1">
    <tablePart r:id="rId3"/>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ED9C31-CDBA-49BE-AB30-53D500C206DC}">
  <dimension ref="A1:D32"/>
  <sheetViews>
    <sheetView zoomScaleNormal="100" workbookViewId="0">
      <selection activeCell="D29" sqref="D29"/>
    </sheetView>
  </sheetViews>
  <sheetFormatPr defaultColWidth="8.7109375" defaultRowHeight="13.9"/>
  <cols>
    <col min="1" max="1" width="8.7109375" style="17" customWidth="1"/>
    <col min="2" max="2" width="11.7109375" style="17" bestFit="1" customWidth="1"/>
    <col min="3" max="3" width="65.28515625" style="17" customWidth="1"/>
    <col min="4" max="4" width="8" style="17" customWidth="1"/>
    <col min="5" max="16384" width="8.7109375" style="17"/>
  </cols>
  <sheetData>
    <row r="1" spans="1:4">
      <c r="A1" s="126" t="s">
        <v>36</v>
      </c>
      <c r="B1" s="126"/>
      <c r="C1" s="126"/>
      <c r="D1" s="126"/>
    </row>
    <row r="2" spans="1:4">
      <c r="A2" s="127" t="s">
        <v>37</v>
      </c>
      <c r="B2" s="127"/>
      <c r="C2" s="127"/>
      <c r="D2" s="127"/>
    </row>
    <row r="3" spans="1:4">
      <c r="A3" s="128" t="s">
        <v>38</v>
      </c>
      <c r="B3" s="21" cm="1">
        <f t="array" ref="B3">IF(IF(AND(SUM(IF(Table11[Niveau]=1,IF(Table11[Check]="V",1,0)))=(COUNTIFS(Table11[Niveau],1)-COUNTIFS(Table11[Check],"n.v.t.",Table11[Niveau],1)),COUNTIF(Table11[Niveau],1)&gt;0),1,0)=1,IF(AND(SUM(IF(Table11[Niveau]=2,IF(Table11[Check]="V",1,0)))=(COUNTIFS(Table11[Niveau],2)-COUNTIFS(Table11[Check],"n.v.t.",Table11[Niveau],2)),COUNTIF(Table11[Niveau],2)&gt;0),IF(AND(SUM(IF(Table11[Niveau]=3,IF(Table11[Check]="V",1,0)))=(COUNTIFS(Table11[Niveau],3)-COUNTIFS(Table11[Check],"n.v.t.",Table11[Niveau],3)),COUNTIF(Table11[Niveau],3)&gt;0),3,2),1),0)</f>
        <v>0</v>
      </c>
      <c r="C3" s="22" t="s">
        <v>14</v>
      </c>
      <c r="D3" s="23"/>
    </row>
    <row r="4" spans="1:4">
      <c r="A4" s="128"/>
      <c r="B4" s="21" t="str">
        <f>COUNTIFS(Table11[Check],"V",Table11[Type],"Eis")&amp;" van de "&amp;(COUNTIFS(Table11[Type],"Eis")-COUNTIFS(Table11[Type],"Eis",Table11[Check],"n.v.t."))</f>
        <v>0 van de 9</v>
      </c>
      <c r="C4" s="22" t="s">
        <v>15</v>
      </c>
      <c r="D4" s="23"/>
    </row>
    <row r="5" spans="1:4">
      <c r="A5" s="128"/>
      <c r="B5" s="21" t="str">
        <f>COUNTIFS(Table11[Check],"V",Table11[Type],"GC")&amp;" van de "&amp;(COUNTIFS(Table11[Type],"GC")-COUNTIFS(Table11[Type],"GC",Table11[Check],"n.v.t."))</f>
        <v>0 van de 4</v>
      </c>
      <c r="C5" s="22" t="s">
        <v>16</v>
      </c>
      <c r="D5" s="23"/>
    </row>
    <row r="6" spans="1:4">
      <c r="A6" s="128"/>
      <c r="B6" s="21" t="str">
        <f>COUNTIFS(Table11[Check],"V",Table11[Type],"CB")&amp;" van de "&amp;(COUNTIFS(Table11[Type],"CB")-COUNTIFS(Table11[Type],"CB",Table11[Check],"n.v.t."))</f>
        <v>0 van de 2</v>
      </c>
      <c r="C6" s="22" t="s">
        <v>17</v>
      </c>
      <c r="D6" s="23"/>
    </row>
    <row r="7" spans="1:4">
      <c r="A7" s="127" t="s">
        <v>39</v>
      </c>
      <c r="B7" s="127"/>
      <c r="C7" s="127"/>
      <c r="D7" s="127"/>
    </row>
    <row r="8" spans="1:4">
      <c r="A8" s="40" t="s">
        <v>14</v>
      </c>
      <c r="B8" s="40" t="s">
        <v>40</v>
      </c>
      <c r="C8" s="41" t="s">
        <v>41</v>
      </c>
      <c r="D8" s="41" t="s">
        <v>42</v>
      </c>
    </row>
    <row r="9" spans="1:4" ht="14.65" customHeight="1">
      <c r="A9" s="31" t="s">
        <v>320</v>
      </c>
      <c r="B9" s="32"/>
      <c r="C9" s="32"/>
      <c r="D9" s="32"/>
    </row>
    <row r="10" spans="1:4">
      <c r="A10" s="33">
        <v>1</v>
      </c>
      <c r="B10" s="33" t="s">
        <v>44</v>
      </c>
      <c r="C10" s="29" t="s">
        <v>321</v>
      </c>
      <c r="D10" s="25"/>
    </row>
    <row r="11" spans="1:4" ht="27.6">
      <c r="A11" s="33">
        <v>2</v>
      </c>
      <c r="B11" s="33" t="s">
        <v>44</v>
      </c>
      <c r="C11" s="27" t="s">
        <v>322</v>
      </c>
      <c r="D11" s="25"/>
    </row>
    <row r="12" spans="1:4">
      <c r="A12" s="33">
        <v>1</v>
      </c>
      <c r="B12" s="33" t="s">
        <v>44</v>
      </c>
      <c r="C12" s="27" t="s">
        <v>323</v>
      </c>
      <c r="D12" s="25"/>
    </row>
    <row r="13" spans="1:4" ht="14.65" customHeight="1">
      <c r="A13" s="31" t="s">
        <v>324</v>
      </c>
      <c r="B13" s="32"/>
      <c r="C13" s="32"/>
      <c r="D13" s="32"/>
    </row>
    <row r="14" spans="1:4">
      <c r="A14" s="33">
        <v>1</v>
      </c>
      <c r="B14" s="33" t="s">
        <v>44</v>
      </c>
      <c r="C14" s="27" t="s">
        <v>325</v>
      </c>
      <c r="D14" s="25"/>
    </row>
    <row r="15" spans="1:4" ht="14.65" customHeight="1">
      <c r="A15" s="31" t="s">
        <v>326</v>
      </c>
      <c r="B15" s="32"/>
      <c r="C15" s="32"/>
      <c r="D15" s="32"/>
    </row>
    <row r="16" spans="1:4">
      <c r="A16" s="33">
        <v>1</v>
      </c>
      <c r="B16" s="33" t="s">
        <v>44</v>
      </c>
      <c r="C16" s="29" t="s">
        <v>327</v>
      </c>
      <c r="D16" s="25"/>
    </row>
    <row r="17" spans="1:4" ht="14.65" customHeight="1">
      <c r="A17" s="31" t="s">
        <v>328</v>
      </c>
      <c r="B17" s="32"/>
      <c r="C17" s="32"/>
      <c r="D17" s="32"/>
    </row>
    <row r="18" spans="1:4">
      <c r="A18" s="58">
        <v>1</v>
      </c>
      <c r="B18" s="58" t="s">
        <v>44</v>
      </c>
      <c r="C18" s="30" t="s">
        <v>329</v>
      </c>
      <c r="D18" s="25"/>
    </row>
    <row r="19" spans="1:4">
      <c r="A19" s="31" t="s">
        <v>48</v>
      </c>
      <c r="B19" s="57"/>
      <c r="C19" s="57"/>
      <c r="D19" s="57"/>
    </row>
    <row r="20" spans="1:4">
      <c r="A20" s="33">
        <v>1</v>
      </c>
      <c r="B20" s="33" t="s">
        <v>44</v>
      </c>
      <c r="C20" s="27" t="s">
        <v>49</v>
      </c>
      <c r="D20" s="25"/>
    </row>
    <row r="21" spans="1:4">
      <c r="A21" s="33">
        <v>1</v>
      </c>
      <c r="B21" s="33" t="s">
        <v>44</v>
      </c>
      <c r="C21" s="27" t="s">
        <v>50</v>
      </c>
      <c r="D21" s="25"/>
    </row>
    <row r="22" spans="1:4">
      <c r="A22" s="33">
        <v>3</v>
      </c>
      <c r="B22" s="33" t="s">
        <v>55</v>
      </c>
      <c r="C22" s="26" t="s">
        <v>58</v>
      </c>
      <c r="D22" s="25"/>
    </row>
    <row r="23" spans="1:4">
      <c r="A23" s="31" t="s">
        <v>177</v>
      </c>
      <c r="B23" s="32"/>
      <c r="C23" s="32"/>
      <c r="D23" s="32"/>
    </row>
    <row r="24" spans="1:4">
      <c r="A24" s="33">
        <v>3</v>
      </c>
      <c r="B24" s="33" t="s">
        <v>55</v>
      </c>
      <c r="C24" s="27" t="s">
        <v>199</v>
      </c>
      <c r="D24" s="25"/>
    </row>
    <row r="25" spans="1:4" ht="14.65" customHeight="1">
      <c r="A25" s="31" t="s">
        <v>63</v>
      </c>
      <c r="B25" s="32"/>
      <c r="C25" s="32"/>
      <c r="D25" s="32"/>
    </row>
    <row r="26" spans="1:4">
      <c r="A26" s="33">
        <v>1</v>
      </c>
      <c r="B26" s="33" t="s">
        <v>44</v>
      </c>
      <c r="C26" s="35" t="s">
        <v>64</v>
      </c>
      <c r="D26" s="25"/>
    </row>
    <row r="27" spans="1:4">
      <c r="A27" s="33">
        <v>2</v>
      </c>
      <c r="B27" s="33" t="s">
        <v>55</v>
      </c>
      <c r="C27" s="35" t="s">
        <v>65</v>
      </c>
      <c r="D27" s="25"/>
    </row>
    <row r="28" spans="1:4">
      <c r="A28" s="33">
        <v>1</v>
      </c>
      <c r="B28" s="33" t="s">
        <v>66</v>
      </c>
      <c r="C28" s="36" t="s">
        <v>67</v>
      </c>
      <c r="D28" s="25"/>
    </row>
    <row r="29" spans="1:4" ht="14.65" customHeight="1">
      <c r="A29" s="31" t="s">
        <v>330</v>
      </c>
      <c r="B29" s="32"/>
      <c r="C29" s="32"/>
      <c r="D29" s="32"/>
    </row>
    <row r="30" spans="1:4">
      <c r="A30" s="33">
        <v>2</v>
      </c>
      <c r="B30" s="33" t="s">
        <v>55</v>
      </c>
      <c r="C30" s="27" t="s">
        <v>331</v>
      </c>
      <c r="D30" s="25"/>
    </row>
    <row r="31" spans="1:4">
      <c r="A31" s="31" t="s">
        <v>332</v>
      </c>
      <c r="B31" s="32"/>
      <c r="C31" s="32"/>
      <c r="D31" s="32"/>
    </row>
    <row r="32" spans="1:4">
      <c r="A32" s="52">
        <v>1</v>
      </c>
      <c r="B32" s="52" t="s">
        <v>66</v>
      </c>
      <c r="C32" s="28" t="s">
        <v>333</v>
      </c>
      <c r="D32" s="25"/>
    </row>
  </sheetData>
  <mergeCells count="4">
    <mergeCell ref="A1:D1"/>
    <mergeCell ref="A2:D2"/>
    <mergeCell ref="A7:D7"/>
    <mergeCell ref="A3:A6"/>
  </mergeCells>
  <dataValidations count="1">
    <dataValidation type="list" allowBlank="1" showInputMessage="1" showErrorMessage="1" sqref="D10:D12 D14 D16 D18 D20:D22 D24 D26:D28 D30 D32" xr:uid="{FC3BC116-46C5-481F-9045-928C5F429CF3}">
      <formula1>validatie</formula1>
    </dataValidation>
  </dataValidations>
  <pageMargins left="0.7" right="0.7" top="0.75" bottom="0.75" header="0.3" footer="0.3"/>
  <pageSetup paperSize="9" orientation="portrait"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43C0C-38C8-FC4A-84B7-B7A535C06FA9}">
  <dimension ref="A1:H19"/>
  <sheetViews>
    <sheetView workbookViewId="0">
      <selection activeCell="D24" sqref="D24"/>
    </sheetView>
  </sheetViews>
  <sheetFormatPr defaultColWidth="11.5703125" defaultRowHeight="14.45"/>
  <cols>
    <col min="1" max="1" width="49.28515625" bestFit="1" customWidth="1"/>
    <col min="2" max="4" width="17.28515625" customWidth="1"/>
    <col min="5" max="5" width="22" bestFit="1" customWidth="1"/>
    <col min="6" max="6" width="3.42578125" customWidth="1"/>
    <col min="7" max="7" width="8.85546875" customWidth="1"/>
    <col min="8" max="8" width="20.7109375" customWidth="1"/>
    <col min="9" max="18" width="9.42578125" customWidth="1"/>
  </cols>
  <sheetData>
    <row r="1" spans="1:8" ht="20.45">
      <c r="A1" s="125" t="s">
        <v>11</v>
      </c>
      <c r="B1" s="125"/>
      <c r="C1" s="125"/>
      <c r="D1" s="125"/>
      <c r="E1" s="125"/>
      <c r="G1" s="125" t="s">
        <v>12</v>
      </c>
      <c r="H1" s="125"/>
    </row>
    <row r="2" spans="1:8">
      <c r="A2" s="22" t="s">
        <v>13</v>
      </c>
      <c r="B2" s="21" t="s">
        <v>14</v>
      </c>
      <c r="C2" s="21" t="s">
        <v>15</v>
      </c>
      <c r="D2" s="21" t="s">
        <v>16</v>
      </c>
      <c r="E2" s="21" t="s">
        <v>17</v>
      </c>
      <c r="G2" s="21" t="s">
        <v>18</v>
      </c>
      <c r="H2" s="21" t="s">
        <v>19</v>
      </c>
    </row>
    <row r="3" spans="1:8" ht="15.6">
      <c r="A3" s="89" t="s">
        <v>20</v>
      </c>
      <c r="B3" s="123">
        <f>Automaten!$B3</f>
        <v>0</v>
      </c>
      <c r="C3" s="123" t="str">
        <f>Automaten!$B4</f>
        <v>0 van de 7</v>
      </c>
      <c r="D3" s="123" t="str">
        <f>Automaten!$B5</f>
        <v>0 van de 6</v>
      </c>
      <c r="E3" s="123" t="str">
        <f>Automaten!$B6</f>
        <v>0 van de 2</v>
      </c>
      <c r="G3" s="124"/>
      <c r="H3" s="124"/>
    </row>
    <row r="4" spans="1:8" ht="15.6">
      <c r="A4" s="89" t="s">
        <v>21</v>
      </c>
      <c r="B4" s="123">
        <f>Bedrijfskleding!$B3</f>
        <v>0</v>
      </c>
      <c r="C4" s="123" t="str">
        <f>Bedrijfskleding!$B4</f>
        <v>1 van de 15</v>
      </c>
      <c r="D4" s="123" t="str">
        <f>Bedrijfskleding!$B5</f>
        <v>0 van de 6</v>
      </c>
      <c r="E4" s="123" t="str">
        <f>Bedrijfskleding!$B6</f>
        <v>0 van de 2</v>
      </c>
      <c r="G4" s="124"/>
      <c r="H4" s="124"/>
    </row>
    <row r="5" spans="1:8" ht="15.6">
      <c r="A5" s="89" t="s">
        <v>22</v>
      </c>
      <c r="B5" s="123">
        <f>'Buitenlandse dienstreizen'!$B3</f>
        <v>0</v>
      </c>
      <c r="C5" s="123" t="str">
        <f>'Buitenlandse dienstreizen'!$B4</f>
        <v>0 van de 3</v>
      </c>
      <c r="D5" s="123" t="str">
        <f>'Buitenlandse dienstreizen'!$B5</f>
        <v>0 van de 2</v>
      </c>
      <c r="E5" s="123" t="str">
        <f>'Buitenlandse dienstreizen'!$B6</f>
        <v>0 van de 2</v>
      </c>
      <c r="G5" s="124"/>
      <c r="H5" s="124"/>
    </row>
    <row r="6" spans="1:8" ht="15.6">
      <c r="A6" s="89" t="s">
        <v>23</v>
      </c>
      <c r="B6" s="123">
        <f>Catering!$B3</f>
        <v>0</v>
      </c>
      <c r="C6" s="123" t="str">
        <f>Catering!$B4</f>
        <v>0 van de 24</v>
      </c>
      <c r="D6" s="123" t="str">
        <f>Catering!$B5</f>
        <v>0 van de 9</v>
      </c>
      <c r="E6" s="123" t="str">
        <f>Catering!$B6</f>
        <v>0 van de 1</v>
      </c>
      <c r="G6" s="124"/>
      <c r="H6" s="124"/>
    </row>
    <row r="7" spans="1:8" ht="15.6">
      <c r="A7" s="89" t="s">
        <v>24</v>
      </c>
      <c r="B7" s="123">
        <f>'Dienstauto''s'!$B3</f>
        <v>0</v>
      </c>
      <c r="C7" s="123" t="str">
        <f>'Dienstauto''s'!$B4</f>
        <v>0 van de 10</v>
      </c>
      <c r="D7" s="123" t="str">
        <f>'Dienstauto''s'!$B5</f>
        <v>0 van de 2</v>
      </c>
      <c r="E7" s="123" t="str">
        <f>'Dienstauto''s'!$B6</f>
        <v>0 van de 1</v>
      </c>
      <c r="G7" s="124"/>
      <c r="H7" s="124"/>
    </row>
    <row r="8" spans="1:8" ht="15.6">
      <c r="A8" s="89" t="s">
        <v>25</v>
      </c>
      <c r="B8" s="123">
        <f>Drukwerk!$B3</f>
        <v>0</v>
      </c>
      <c r="C8" s="123" t="str">
        <f>Drukwerk!$B4</f>
        <v>0 van de 16</v>
      </c>
      <c r="D8" s="123" t="str">
        <f>Drukwerk!$B5</f>
        <v>0 van de 9</v>
      </c>
      <c r="E8" s="123" t="str">
        <f>Drukwerk!$B6</f>
        <v>0 van de 3</v>
      </c>
      <c r="G8" s="124"/>
      <c r="H8" s="124"/>
    </row>
    <row r="9" spans="1:8" ht="15.6">
      <c r="A9" s="89" t="s">
        <v>26</v>
      </c>
      <c r="B9" s="123">
        <f>Elektriciteit!$B3</f>
        <v>0</v>
      </c>
      <c r="C9" s="123" t="str">
        <f>Elektriciteit!$B4</f>
        <v>0 van de 7</v>
      </c>
      <c r="D9" s="123" t="str">
        <f>Elektriciteit!$B5</f>
        <v>0 van de 2</v>
      </c>
      <c r="E9" s="123" t="str">
        <f>Elektriciteit!$B6</f>
        <v>0 van de 1</v>
      </c>
      <c r="G9" s="124"/>
      <c r="H9" s="124"/>
    </row>
    <row r="10" spans="1:8" ht="15.6">
      <c r="A10" s="89" t="s">
        <v>27</v>
      </c>
      <c r="B10" s="123">
        <f>'Externe locaties'!$B3</f>
        <v>0</v>
      </c>
      <c r="C10" s="123" t="str">
        <f>'Externe locaties'!$B4</f>
        <v>0 van de 4</v>
      </c>
      <c r="D10" s="123" t="str">
        <f>'Externe locaties'!$B5</f>
        <v>0 van de 3</v>
      </c>
      <c r="E10" s="123" t="str">
        <f>'Externe locaties'!$B6</f>
        <v>0 van de 1</v>
      </c>
      <c r="G10" s="124"/>
      <c r="H10" s="124"/>
    </row>
    <row r="11" spans="1:8" ht="15.6">
      <c r="A11" s="89" t="s">
        <v>28</v>
      </c>
      <c r="B11" s="123">
        <f>Gas!$B3</f>
        <v>0</v>
      </c>
      <c r="C11" s="123" t="str">
        <f>Gas!$B4</f>
        <v>0 van de 4</v>
      </c>
      <c r="D11" s="123" t="str">
        <f>Gas!$B5</f>
        <v>0 van de 2</v>
      </c>
      <c r="E11" s="123" t="str">
        <f>Gas!$B6</f>
        <v>0 van de 1</v>
      </c>
      <c r="G11" s="124"/>
      <c r="H11" s="124"/>
    </row>
    <row r="12" spans="1:8" ht="15.6">
      <c r="A12" s="89" t="s">
        <v>29</v>
      </c>
      <c r="B12" s="123">
        <f>ICT!$B3</f>
        <v>0</v>
      </c>
      <c r="C12" s="123" t="str">
        <f>ICT!$B4</f>
        <v>0 van de 21</v>
      </c>
      <c r="D12" s="123" t="str">
        <f>ICT!$B5</f>
        <v>0 van de 11</v>
      </c>
      <c r="E12" s="123" t="str">
        <f>ICT!$B6</f>
        <v>0 van de 4</v>
      </c>
      <c r="G12" s="124"/>
      <c r="H12" s="124"/>
    </row>
    <row r="13" spans="1:8" ht="15.6">
      <c r="A13" s="89" t="s">
        <v>30</v>
      </c>
      <c r="B13" s="123">
        <f>Kantoorartikelen!$B3</f>
        <v>0</v>
      </c>
      <c r="C13" s="123" t="str">
        <f>Kantoorartikelen!$B4</f>
        <v>0 van de 9</v>
      </c>
      <c r="D13" s="123" t="str">
        <f>Kantoorartikelen!$B5</f>
        <v>0 van de 7</v>
      </c>
      <c r="E13" s="123" t="str">
        <f>Kantoorartikelen!$B6</f>
        <v>0 van de 1</v>
      </c>
      <c r="G13" s="124"/>
      <c r="H13" s="124"/>
    </row>
    <row r="14" spans="1:8" ht="15.6">
      <c r="A14" s="89" t="s">
        <v>31</v>
      </c>
      <c r="B14" s="123">
        <f>Kantoormeubilair!$B3</f>
        <v>0</v>
      </c>
      <c r="C14" s="123" t="str">
        <f>Kantoormeubilair!$B4</f>
        <v>0 van de 23</v>
      </c>
      <c r="D14" s="123" t="str">
        <f>Kantoormeubilair!$B5</f>
        <v>0 van de 10</v>
      </c>
      <c r="E14" s="123" t="str">
        <f>Kantoormeubilair!$B6</f>
        <v>0 van de 3</v>
      </c>
      <c r="G14" s="124"/>
      <c r="H14" s="124"/>
    </row>
    <row r="15" spans="1:8" ht="15.6">
      <c r="A15" s="89" t="s">
        <v>32</v>
      </c>
      <c r="B15" s="123">
        <f>Kantoorstoffering!$B3</f>
        <v>0</v>
      </c>
      <c r="C15" s="123" t="str">
        <f>Kantoorstoffering!$B4</f>
        <v>0 van de 7</v>
      </c>
      <c r="D15" s="123" t="str">
        <f>Kantoorstoffering!$B5</f>
        <v>0 van de 6</v>
      </c>
      <c r="E15" s="123" t="str">
        <f>Kantoorstoffering!$B6</f>
        <v>0 van de 2</v>
      </c>
      <c r="G15" s="124"/>
      <c r="H15" s="124"/>
    </row>
    <row r="16" spans="1:8" ht="15.6">
      <c r="A16" s="89" t="s">
        <v>33</v>
      </c>
      <c r="B16" s="123">
        <f>Netwerken!$B3</f>
        <v>0</v>
      </c>
      <c r="C16" s="123" t="str">
        <f>Netwerken!$B4</f>
        <v>0 van de 13</v>
      </c>
      <c r="D16" s="123" t="str">
        <f>Netwerken!$B5</f>
        <v>0 van de 10</v>
      </c>
      <c r="E16" s="123" t="str">
        <f>Netwerken!$B6</f>
        <v>0 van de 3</v>
      </c>
      <c r="G16" s="124"/>
      <c r="H16" s="124"/>
    </row>
    <row r="17" spans="1:8" ht="15.6">
      <c r="A17" s="89" t="s">
        <v>34</v>
      </c>
      <c r="B17" s="123">
        <f>Papier!$B3</f>
        <v>0</v>
      </c>
      <c r="C17" s="123" t="str">
        <f>Papier!$B4</f>
        <v>0 van de 14</v>
      </c>
      <c r="D17" s="123" t="str">
        <f>Papier!$B5</f>
        <v>0 van de 6</v>
      </c>
      <c r="E17" s="123" t="str">
        <f>Papier!$B6</f>
        <v>0 van de 2</v>
      </c>
      <c r="G17" s="124"/>
      <c r="H17" s="124"/>
    </row>
    <row r="18" spans="1:8" ht="15.6">
      <c r="A18" s="89" t="s">
        <v>35</v>
      </c>
      <c r="B18" s="123">
        <f>'Reiniging bedrijfskleding'!$B3</f>
        <v>0</v>
      </c>
      <c r="C18" s="123" t="str">
        <f>'Reiniging bedrijfskleding'!$B4</f>
        <v>0 van de 5</v>
      </c>
      <c r="D18" s="123" t="str">
        <f>'Reiniging bedrijfskleding'!$B5</f>
        <v>0 van de 3</v>
      </c>
      <c r="E18" s="123" t="str">
        <f>'Reiniging bedrijfskleding'!$B6</f>
        <v>0 van de 1</v>
      </c>
      <c r="G18" s="124"/>
      <c r="H18" s="124"/>
    </row>
    <row r="19" spans="1:8" ht="15.6">
      <c r="A19" s="89" t="s">
        <v>36</v>
      </c>
      <c r="B19" s="123">
        <f>Schoonmaak!$B3</f>
        <v>0</v>
      </c>
      <c r="C19" s="123" t="str">
        <f>Schoonmaak!$B4</f>
        <v>0 van de 9</v>
      </c>
      <c r="D19" s="123" t="str">
        <f>Schoonmaak!$B5</f>
        <v>0 van de 4</v>
      </c>
      <c r="E19" s="123" t="str">
        <f>Schoonmaak!$B6</f>
        <v>0 van de 2</v>
      </c>
      <c r="G19" s="124"/>
      <c r="H19" s="124"/>
    </row>
  </sheetData>
  <dataConsolidate/>
  <mergeCells count="2">
    <mergeCell ref="A1:E1"/>
    <mergeCell ref="G1:H1"/>
  </mergeCells>
  <hyperlinks>
    <hyperlink ref="A12" location="ICT!A1" display="ICT hardware en mobiele apparaten" xr:uid="{CC577107-06EE-174E-A191-A4A1959278B9}"/>
    <hyperlink ref="A16" location="Netwerken!A1" display="Netwerken, datacenterhardware en telefoniediensten" xr:uid="{72A66F23-52AF-DC42-BBD0-096301BF5491}"/>
    <hyperlink ref="A9" location="Elektriciteit!A1" display="Elektriciteit" xr:uid="{01512D65-D134-3E4A-90C4-695D918056D0}"/>
    <hyperlink ref="A11" location="Gas!A1" display="Gas" xr:uid="{418E4F57-B8E8-9B46-B337-E3A73AA45E31}"/>
    <hyperlink ref="A15" location="Kantoorstoffering!A1" display="Kantoorstoffering" xr:uid="{D6D94639-C7C9-D840-A8E3-CE776B0E0C8D}"/>
    <hyperlink ref="A5" location="'Buitenlandse dienstreizen'!A1" display="Buitenlandse dienstreizen" xr:uid="{32635842-DEF7-0C44-8ECA-0DDA8180EB2B}"/>
    <hyperlink ref="A7" location="'Dienstauto''s'!A1" display="Dienstauto’s" xr:uid="{CA2F83AD-E844-9E4F-829F-3421570D7DE8}"/>
    <hyperlink ref="A6" location="Catering!A1" display="Catering" xr:uid="{7692ED6C-D806-0947-8FA3-3713C7F9CB55}"/>
    <hyperlink ref="A8" location="Drukwerk!A1" display="Drukwerk" xr:uid="{BDF2F749-8E5A-1E46-9895-1CFCABA55CF7}"/>
    <hyperlink ref="A10" location="'Externe locaties'!A1" display="Externe vergader- en verblijffaciliteiten" xr:uid="{518BC9D2-8D4B-9643-8668-F4E6CE89789E}"/>
    <hyperlink ref="A13" location="Kantoorartikelen!A1" display="Kantoorartikelen" xr:uid="{3C2CDE99-04AF-DB41-A4F9-19F2FFBC1327}"/>
    <hyperlink ref="A14" location="Kantoormeubilair!A1" display="Kantoormeubilair" xr:uid="{53125293-E5C0-0A4D-977A-FD4D47436F79}"/>
    <hyperlink ref="A3" location="Automaten!A1" display="Automaten" xr:uid="{F192FA82-BF07-0C4A-AF47-9A961453F9CD}"/>
    <hyperlink ref="A17" location="Papier!A1" display="Papier" xr:uid="{F0B8E9C4-1B48-324C-B992-8DF9D9913325}"/>
    <hyperlink ref="A18" location="'Reiniging bedrijfskleding'!A1" display="Reiniging bedrijfskleding" xr:uid="{D862AD88-5810-5944-8449-604FA858C842}"/>
    <hyperlink ref="A19" location="Schoonmaak!A1" display="Schoonmaak" xr:uid="{9BE36659-9027-EB42-9B71-9FBF64F7008E}"/>
    <hyperlink ref="A4" location="Bedrijfskleding!A1" display="Bedrijfskleding" xr:uid="{63872AA7-DFCD-AA42-B018-C0C3DE6D9FD9}"/>
  </hyperlink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22030-DA7A-4A3A-8070-11FCCE859EC2}">
  <dimension ref="A1:A3"/>
  <sheetViews>
    <sheetView workbookViewId="0">
      <selection activeCell="K29" sqref="K29"/>
    </sheetView>
  </sheetViews>
  <sheetFormatPr defaultRowHeight="14.45"/>
  <sheetData>
    <row r="1" spans="1:1">
      <c r="A1" t="s">
        <v>72</v>
      </c>
    </row>
    <row r="2" spans="1:1">
      <c r="A2" t="s">
        <v>74</v>
      </c>
    </row>
    <row r="3" spans="1:1">
      <c r="A3" t="s">
        <v>334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48416A-82CF-472D-A917-6974859C8CB7}">
  <dimension ref="A1:E34"/>
  <sheetViews>
    <sheetView zoomScaleNormal="100" workbookViewId="0">
      <selection activeCell="C20" sqref="C20"/>
    </sheetView>
  </sheetViews>
  <sheetFormatPr defaultColWidth="8.7109375" defaultRowHeight="14.45"/>
  <cols>
    <col min="1" max="1" width="8.7109375" customWidth="1"/>
    <col min="2" max="2" width="11.28515625" bestFit="1" customWidth="1"/>
    <col min="3" max="3" width="69.85546875" customWidth="1"/>
    <col min="4" max="4" width="8" customWidth="1"/>
  </cols>
  <sheetData>
    <row r="1" spans="1:4">
      <c r="A1" s="126" t="s">
        <v>20</v>
      </c>
      <c r="B1" s="126"/>
      <c r="C1" s="126"/>
      <c r="D1" s="126"/>
    </row>
    <row r="2" spans="1:4">
      <c r="A2" s="127" t="s">
        <v>37</v>
      </c>
      <c r="B2" s="127"/>
      <c r="C2" s="127"/>
      <c r="D2" s="127"/>
    </row>
    <row r="3" spans="1:4" ht="14.65" customHeight="1">
      <c r="A3" s="128" t="s">
        <v>38</v>
      </c>
      <c r="B3" s="21" cm="1">
        <f t="array" ref="B3">IF(IF(AND(SUM(IF(Table1[Niveau]=1,IF(Table1[Check]="V",1,0)))=(COUNTIFS(Table1[Niveau],1)-COUNTIFS(Table1[Check],"n.v.t.",Table1[Niveau],1)),COUNTIF(Table1[Niveau],1)&gt;0),1,0)=1,IF(AND(SUM(IF(Table1[Niveau]=2,IF(Table1[Check]="V",1,0)))=(COUNTIFS(Table1[Niveau],2)-COUNTIFS(Table1[Check],"n.v.t.",Table1[Niveau],2)),COUNTIF(Table1[Niveau],2)&gt;0),IF(AND(SUM(IF(Table1[Niveau]=3,IF(Table1[Check]="V",1,0)))=(COUNTIFS(Table1[Niveau],3)-COUNTIFS(Table1[Check],"n.v.t.",Table1[Niveau],3)),COUNTIF(Table1[Niveau],3)&gt;0),3,2),1),0)</f>
        <v>0</v>
      </c>
      <c r="C3" s="22" t="s">
        <v>14</v>
      </c>
      <c r="D3" s="23"/>
    </row>
    <row r="4" spans="1:4">
      <c r="A4" s="128"/>
      <c r="B4" s="21" t="str">
        <f>COUNTIFS(Table1[Check],"V",Table1[Type],"Eis")&amp;" van de "&amp;(COUNTIFS(Table1[Type],"Eis")-COUNTIFS(Table1[Type],"Eis",Table1[Check],"n.v.t."))</f>
        <v>0 van de 7</v>
      </c>
      <c r="C4" s="22" t="s">
        <v>15</v>
      </c>
      <c r="D4" s="23"/>
    </row>
    <row r="5" spans="1:4">
      <c r="A5" s="128"/>
      <c r="B5" s="21" t="str">
        <f>COUNTIFS(Table1[Check],"V",Table1[Type],"GC")&amp;" van de "&amp;(COUNTIFS(Table1[Type],"GC")-COUNTIFS(Table1[Type],"GC",Table1[Check],"n.v.t."))</f>
        <v>0 van de 6</v>
      </c>
      <c r="C5" s="22" t="s">
        <v>16</v>
      </c>
      <c r="D5" s="23"/>
    </row>
    <row r="6" spans="1:4">
      <c r="A6" s="128"/>
      <c r="B6" s="21" t="str">
        <f>COUNTIFS(Table1[Check],"V",Table1[Type],"CB")&amp;" van de "&amp;(COUNTIFS(Table1[Type],"CB")-COUNTIFS(Table1[Type],"CB",Table1[Check],"n.v.t."))</f>
        <v>0 van de 2</v>
      </c>
      <c r="C6" s="22" t="s">
        <v>17</v>
      </c>
      <c r="D6" s="23"/>
    </row>
    <row r="7" spans="1:4">
      <c r="A7" s="127" t="s">
        <v>39</v>
      </c>
      <c r="B7" s="127"/>
      <c r="C7" s="127"/>
      <c r="D7" s="127"/>
    </row>
    <row r="8" spans="1:4">
      <c r="A8" s="8" t="s">
        <v>14</v>
      </c>
      <c r="B8" s="8" t="s">
        <v>40</v>
      </c>
      <c r="C8" s="9" t="s">
        <v>41</v>
      </c>
      <c r="D8" s="9" t="s">
        <v>42</v>
      </c>
    </row>
    <row r="9" spans="1:4">
      <c r="A9" s="10" t="s">
        <v>43</v>
      </c>
      <c r="B9" s="10"/>
      <c r="C9" s="10"/>
      <c r="D9" s="10"/>
    </row>
    <row r="10" spans="1:4">
      <c r="A10" s="58">
        <v>1</v>
      </c>
      <c r="B10" s="58" t="s">
        <v>44</v>
      </c>
      <c r="C10" s="106" t="s">
        <v>45</v>
      </c>
      <c r="D10" s="25"/>
    </row>
    <row r="11" spans="1:4">
      <c r="A11" s="10" t="s">
        <v>46</v>
      </c>
      <c r="B11" s="13"/>
      <c r="C11" s="13"/>
      <c r="D11" s="47"/>
    </row>
    <row r="12" spans="1:4">
      <c r="A12" s="52">
        <v>1</v>
      </c>
      <c r="B12" s="52" t="s">
        <v>44</v>
      </c>
      <c r="C12" s="107" t="s">
        <v>47</v>
      </c>
      <c r="D12" s="25"/>
    </row>
    <row r="13" spans="1:4">
      <c r="A13" s="10" t="s">
        <v>48</v>
      </c>
      <c r="B13" s="13"/>
      <c r="C13" s="13"/>
      <c r="D13" s="47"/>
    </row>
    <row r="14" spans="1:4">
      <c r="A14" s="52">
        <v>1</v>
      </c>
      <c r="B14" s="52" t="s">
        <v>44</v>
      </c>
      <c r="C14" s="107" t="s">
        <v>49</v>
      </c>
      <c r="D14" s="25"/>
    </row>
    <row r="15" spans="1:4">
      <c r="A15" s="33">
        <v>1</v>
      </c>
      <c r="B15" s="33" t="s">
        <v>44</v>
      </c>
      <c r="C15" s="35" t="s">
        <v>50</v>
      </c>
      <c r="D15" s="25"/>
    </row>
    <row r="16" spans="1:4">
      <c r="A16" s="10" t="s">
        <v>51</v>
      </c>
      <c r="B16" s="13"/>
      <c r="C16" s="13"/>
      <c r="D16" s="47"/>
    </row>
    <row r="17" spans="1:4">
      <c r="A17" s="52">
        <v>1</v>
      </c>
      <c r="B17" s="52" t="s">
        <v>44</v>
      </c>
      <c r="C17" s="107" t="s">
        <v>52</v>
      </c>
      <c r="D17" s="25"/>
    </row>
    <row r="18" spans="1:4">
      <c r="A18" s="33">
        <v>2</v>
      </c>
      <c r="B18" s="33" t="s">
        <v>44</v>
      </c>
      <c r="C18" s="35" t="s">
        <v>53</v>
      </c>
      <c r="D18" s="25"/>
    </row>
    <row r="19" spans="1:4">
      <c r="A19" s="10" t="s">
        <v>54</v>
      </c>
      <c r="B19" s="13"/>
      <c r="C19" s="13"/>
      <c r="D19" s="47"/>
    </row>
    <row r="20" spans="1:4">
      <c r="A20" s="52">
        <v>2</v>
      </c>
      <c r="B20" s="52" t="s">
        <v>55</v>
      </c>
      <c r="C20" s="107" t="s">
        <v>56</v>
      </c>
      <c r="D20" s="25"/>
    </row>
    <row r="21" spans="1:4" ht="27.6">
      <c r="A21" s="33">
        <v>2</v>
      </c>
      <c r="B21" s="33" t="s">
        <v>55</v>
      </c>
      <c r="C21" s="35" t="s">
        <v>57</v>
      </c>
      <c r="D21" s="25"/>
    </row>
    <row r="22" spans="1:4">
      <c r="A22" s="33">
        <v>3</v>
      </c>
      <c r="B22" s="33" t="s">
        <v>55</v>
      </c>
      <c r="C22" s="35" t="s">
        <v>58</v>
      </c>
      <c r="D22" s="25"/>
    </row>
    <row r="23" spans="1:4">
      <c r="A23" s="10" t="s">
        <v>59</v>
      </c>
      <c r="B23" s="13"/>
      <c r="C23" s="13"/>
      <c r="D23" s="47"/>
    </row>
    <row r="24" spans="1:4">
      <c r="A24" s="52">
        <v>2</v>
      </c>
      <c r="B24" s="52" t="s">
        <v>55</v>
      </c>
      <c r="C24" s="107" t="s">
        <v>60</v>
      </c>
      <c r="D24" s="25"/>
    </row>
    <row r="25" spans="1:4">
      <c r="A25" s="10" t="s">
        <v>61</v>
      </c>
      <c r="B25" s="13"/>
      <c r="C25" s="13"/>
      <c r="D25" s="47"/>
    </row>
    <row r="26" spans="1:4">
      <c r="A26" s="52">
        <v>2</v>
      </c>
      <c r="B26" s="52" t="s">
        <v>55</v>
      </c>
      <c r="C26" s="53" t="s">
        <v>62</v>
      </c>
      <c r="D26" s="25"/>
    </row>
    <row r="27" spans="1:4">
      <c r="A27" s="10" t="s">
        <v>63</v>
      </c>
      <c r="B27" s="13"/>
      <c r="C27" s="13"/>
      <c r="D27" s="47"/>
    </row>
    <row r="28" spans="1:4">
      <c r="A28" s="52">
        <v>1</v>
      </c>
      <c r="B28" s="52" t="s">
        <v>44</v>
      </c>
      <c r="C28" s="107" t="s">
        <v>64</v>
      </c>
      <c r="D28" s="25"/>
    </row>
    <row r="29" spans="1:4">
      <c r="A29" s="33">
        <v>2</v>
      </c>
      <c r="B29" s="33" t="s">
        <v>55</v>
      </c>
      <c r="C29" s="35" t="s">
        <v>65</v>
      </c>
      <c r="D29" s="25"/>
    </row>
    <row r="30" spans="1:4">
      <c r="A30" s="33">
        <v>1</v>
      </c>
      <c r="B30" s="33" t="s">
        <v>66</v>
      </c>
      <c r="C30" s="36" t="s">
        <v>67</v>
      </c>
      <c r="D30" s="25"/>
    </row>
    <row r="31" spans="1:4">
      <c r="A31" s="10" t="s">
        <v>68</v>
      </c>
      <c r="B31" s="13"/>
      <c r="C31" s="13"/>
      <c r="D31" s="47"/>
    </row>
    <row r="32" spans="1:4">
      <c r="A32" s="52">
        <v>1</v>
      </c>
      <c r="B32" s="52" t="s">
        <v>66</v>
      </c>
      <c r="C32" s="108" t="s">
        <v>69</v>
      </c>
      <c r="D32" s="25"/>
    </row>
    <row r="34" spans="5:5">
      <c r="E34" s="1"/>
    </row>
  </sheetData>
  <mergeCells count="4">
    <mergeCell ref="A1:D1"/>
    <mergeCell ref="A2:D2"/>
    <mergeCell ref="A7:D7"/>
    <mergeCell ref="A3:A6"/>
  </mergeCells>
  <dataValidations count="1">
    <dataValidation type="list" allowBlank="1" showInputMessage="1" showErrorMessage="1" sqref="D10 D12 D14:D15 D17:D18 D20:D22 D24 D26 D28:D30 D32" xr:uid="{EF9225E0-49B8-4093-895C-EDA3704A02E1}">
      <formula1>validatie</formula1>
    </dataValidation>
  </dataValidations>
  <pageMargins left="0.7" right="0.7" top="0.75" bottom="0.75" header="0.3" footer="0.3"/>
  <pageSetup paperSize="9" orientation="portrait"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DDC31-585F-4C95-974A-3FFC6A0AE8D4}">
  <dimension ref="A1:D45"/>
  <sheetViews>
    <sheetView tabSelected="1" zoomScaleNormal="100" workbookViewId="0">
      <selection activeCell="D11" sqref="D11"/>
    </sheetView>
  </sheetViews>
  <sheetFormatPr defaultColWidth="8.7109375" defaultRowHeight="13.9"/>
  <cols>
    <col min="1" max="1" width="8.7109375" style="42" customWidth="1"/>
    <col min="2" max="2" width="12.7109375" style="42" bestFit="1" customWidth="1"/>
    <col min="3" max="3" width="65.28515625" style="42" customWidth="1"/>
    <col min="4" max="4" width="8" style="42" customWidth="1"/>
    <col min="5" max="16384" width="8.7109375" style="42"/>
  </cols>
  <sheetData>
    <row r="1" spans="1:4">
      <c r="A1" s="129" t="s">
        <v>21</v>
      </c>
      <c r="B1" s="129"/>
      <c r="C1" s="129"/>
      <c r="D1" s="129"/>
    </row>
    <row r="2" spans="1:4">
      <c r="A2" s="130" t="s">
        <v>37</v>
      </c>
      <c r="B2" s="130"/>
      <c r="C2" s="130"/>
      <c r="D2" s="130"/>
    </row>
    <row r="3" spans="1:4">
      <c r="A3" s="128" t="s">
        <v>38</v>
      </c>
      <c r="B3" s="21" cm="1">
        <f t="array" ref="B3">IF(IF(AND(SUM(IF(Table2[Niveau]=1,IF(Table2[Check]="V",1,0)))=(COUNTIFS(Table2[Niveau],1)-COUNTIFS(Table2[Check],"n.v.t.",Table2[Niveau],1)),COUNTIF(Table2[Niveau],1)&gt;0),1,0)=1,IF(AND(SUM(IF(Table2[Niveau]=2,IF(Table2[Check]="V",1,0)))=(COUNTIFS(Table2[Niveau],2)-COUNTIFS(Table2[Check],"n.v.t.",Table2[Niveau],2)),COUNTIF(Table2[Niveau],2)&gt;0),IF(AND(SUM(IF(Table2[Niveau]=3,IF(Table2[Check]="V",1,0)))=(COUNTIFS(Table2[Niveau],3)-COUNTIFS(Table2[Check],"n.v.t.",Table2[Niveau],3)),COUNTIF(Table2[Niveau],3)&gt;0),3,2),1),0)</f>
        <v>0</v>
      </c>
      <c r="C3" s="43" t="s">
        <v>14</v>
      </c>
      <c r="D3" s="44"/>
    </row>
    <row r="4" spans="1:4">
      <c r="A4" s="128"/>
      <c r="B4" s="21" t="str">
        <f>COUNTIFS(Table2[Check],"V",Table2[Type],"Eis")&amp;" van de "&amp;(COUNTIFS(Table2[Type],"Eis")-COUNTIFS(Table2[Type],"Eis",Table2[Check],"n.v.t."))</f>
        <v>1 van de 15</v>
      </c>
      <c r="C4" s="43" t="s">
        <v>15</v>
      </c>
      <c r="D4" s="44"/>
    </row>
    <row r="5" spans="1:4">
      <c r="A5" s="128"/>
      <c r="B5" s="21" t="str">
        <f>COUNTIFS(Table2[Check],"V",Table2[Type],"GC")&amp;" van de "&amp;(COUNTIFS(Table2[Type],"GC")-COUNTIFS(Table2[Type],"GC",Table2[Check],"n.v.t."))</f>
        <v>0 van de 6</v>
      </c>
      <c r="C5" s="43" t="s">
        <v>16</v>
      </c>
      <c r="D5" s="44"/>
    </row>
    <row r="6" spans="1:4">
      <c r="A6" s="128"/>
      <c r="B6" s="21" t="str">
        <f>COUNTIFS(Table2[Check],"V",Table2[Type],"CB")&amp;" van de "&amp;(COUNTIFS(Table2[Type],"CB")-COUNTIFS(Table2[Type],"CB",Table2[Check],"n.v.t."))</f>
        <v>0 van de 2</v>
      </c>
      <c r="C6" s="43" t="s">
        <v>17</v>
      </c>
      <c r="D6" s="44"/>
    </row>
    <row r="7" spans="1:4">
      <c r="A7" s="130" t="s">
        <v>39</v>
      </c>
      <c r="B7" s="130"/>
      <c r="C7" s="130"/>
      <c r="D7" s="130"/>
    </row>
    <row r="8" spans="1:4">
      <c r="A8" s="45" t="s">
        <v>14</v>
      </c>
      <c r="B8" s="45" t="s">
        <v>40</v>
      </c>
      <c r="C8" s="46" t="s">
        <v>41</v>
      </c>
      <c r="D8" s="46" t="s">
        <v>42</v>
      </c>
    </row>
    <row r="9" spans="1:4">
      <c r="A9" s="31" t="s">
        <v>70</v>
      </c>
      <c r="B9" s="47"/>
      <c r="C9" s="47"/>
      <c r="D9" s="47"/>
    </row>
    <row r="10" spans="1:4" ht="27.6">
      <c r="A10" s="52">
        <v>2</v>
      </c>
      <c r="B10" s="52" t="s">
        <v>44</v>
      </c>
      <c r="C10" s="24" t="s">
        <v>71</v>
      </c>
      <c r="D10" s="25" t="s">
        <v>72</v>
      </c>
    </row>
    <row r="11" spans="1:4">
      <c r="A11" s="34">
        <v>2</v>
      </c>
      <c r="B11" s="34" t="s">
        <v>44</v>
      </c>
      <c r="C11" s="26" t="s">
        <v>73</v>
      </c>
      <c r="D11" s="25" t="s">
        <v>74</v>
      </c>
    </row>
    <row r="12" spans="1:4">
      <c r="A12" s="31" t="s">
        <v>75</v>
      </c>
      <c r="B12" s="47"/>
      <c r="C12" s="47"/>
      <c r="D12" s="47"/>
    </row>
    <row r="13" spans="1:4" ht="27.6">
      <c r="A13" s="52">
        <v>1</v>
      </c>
      <c r="B13" s="52" t="s">
        <v>44</v>
      </c>
      <c r="C13" s="24" t="s">
        <v>76</v>
      </c>
      <c r="D13" s="25"/>
    </row>
    <row r="14" spans="1:4" ht="27.6">
      <c r="A14" s="33">
        <v>1</v>
      </c>
      <c r="B14" s="33" t="s">
        <v>44</v>
      </c>
      <c r="C14" s="27" t="s">
        <v>77</v>
      </c>
      <c r="D14" s="25"/>
    </row>
    <row r="15" spans="1:4">
      <c r="A15" s="31" t="s">
        <v>78</v>
      </c>
      <c r="B15" s="47"/>
      <c r="C15" s="47"/>
      <c r="D15" s="47"/>
    </row>
    <row r="16" spans="1:4">
      <c r="A16" s="52">
        <v>2</v>
      </c>
      <c r="B16" s="52" t="s">
        <v>44</v>
      </c>
      <c r="C16" s="24" t="s">
        <v>79</v>
      </c>
      <c r="D16" s="25"/>
    </row>
    <row r="17" spans="1:4">
      <c r="A17" s="31" t="s">
        <v>51</v>
      </c>
      <c r="B17" s="47"/>
      <c r="C17" s="47"/>
      <c r="D17" s="47"/>
    </row>
    <row r="18" spans="1:4" ht="27.6">
      <c r="A18" s="52">
        <v>1</v>
      </c>
      <c r="B18" s="52" t="s">
        <v>44</v>
      </c>
      <c r="C18" s="107" t="s">
        <v>52</v>
      </c>
      <c r="D18" s="25"/>
    </row>
    <row r="19" spans="1:4">
      <c r="A19" s="33">
        <v>2</v>
      </c>
      <c r="B19" s="33" t="s">
        <v>44</v>
      </c>
      <c r="C19" s="35" t="s">
        <v>53</v>
      </c>
      <c r="D19" s="25"/>
    </row>
    <row r="20" spans="1:4">
      <c r="A20" s="31" t="s">
        <v>48</v>
      </c>
      <c r="B20" s="47"/>
      <c r="C20" s="47"/>
      <c r="D20" s="47"/>
    </row>
    <row r="21" spans="1:4">
      <c r="A21" s="52">
        <v>1</v>
      </c>
      <c r="B21" s="52" t="s">
        <v>44</v>
      </c>
      <c r="C21" s="24" t="s">
        <v>49</v>
      </c>
      <c r="D21" s="25"/>
    </row>
    <row r="22" spans="1:4">
      <c r="A22" s="33">
        <v>1</v>
      </c>
      <c r="B22" s="33" t="s">
        <v>44</v>
      </c>
      <c r="C22" s="27" t="s">
        <v>50</v>
      </c>
      <c r="D22" s="25"/>
    </row>
    <row r="23" spans="1:4" ht="27.6">
      <c r="A23" s="33">
        <v>2</v>
      </c>
      <c r="B23" s="33" t="s">
        <v>55</v>
      </c>
      <c r="C23" s="27" t="s">
        <v>80</v>
      </c>
      <c r="D23" s="25"/>
    </row>
    <row r="24" spans="1:4">
      <c r="A24" s="31" t="s">
        <v>81</v>
      </c>
      <c r="B24" s="47"/>
      <c r="C24" s="47"/>
      <c r="D24" s="47"/>
    </row>
    <row r="25" spans="1:4" ht="27.6">
      <c r="A25" s="52">
        <v>1</v>
      </c>
      <c r="B25" s="52" t="s">
        <v>44</v>
      </c>
      <c r="C25" s="24" t="s">
        <v>82</v>
      </c>
      <c r="D25" s="25"/>
    </row>
    <row r="26" spans="1:4">
      <c r="A26" s="31" t="s">
        <v>83</v>
      </c>
      <c r="B26" s="47"/>
      <c r="C26" s="47"/>
      <c r="D26" s="47"/>
    </row>
    <row r="27" spans="1:4" ht="27.6">
      <c r="A27" s="52">
        <v>1</v>
      </c>
      <c r="B27" s="52" t="s">
        <v>44</v>
      </c>
      <c r="C27" s="24" t="s">
        <v>84</v>
      </c>
      <c r="D27" s="25"/>
    </row>
    <row r="28" spans="1:4" ht="27.6">
      <c r="A28" s="33">
        <v>2</v>
      </c>
      <c r="B28" s="33" t="s">
        <v>55</v>
      </c>
      <c r="C28" s="27" t="s">
        <v>85</v>
      </c>
      <c r="D28" s="25"/>
    </row>
    <row r="29" spans="1:4">
      <c r="A29" s="31" t="s">
        <v>86</v>
      </c>
      <c r="B29" s="47"/>
      <c r="C29" s="47"/>
      <c r="D29" s="47"/>
    </row>
    <row r="30" spans="1:4">
      <c r="A30" s="52">
        <v>2</v>
      </c>
      <c r="B30" s="52" t="s">
        <v>55</v>
      </c>
      <c r="C30" s="24" t="s">
        <v>87</v>
      </c>
      <c r="D30" s="25"/>
    </row>
    <row r="31" spans="1:4">
      <c r="A31" s="31" t="s">
        <v>88</v>
      </c>
      <c r="B31" s="47"/>
      <c r="C31" s="47"/>
      <c r="D31" s="47"/>
    </row>
    <row r="32" spans="1:4" ht="27.6">
      <c r="A32" s="58">
        <v>2</v>
      </c>
      <c r="B32" s="58" t="s">
        <v>55</v>
      </c>
      <c r="C32" s="30" t="s">
        <v>89</v>
      </c>
      <c r="D32" s="25"/>
    </row>
    <row r="33" spans="1:4">
      <c r="A33" s="31" t="s">
        <v>90</v>
      </c>
      <c r="B33" s="47"/>
      <c r="C33" s="47"/>
      <c r="D33" s="47"/>
    </row>
    <row r="34" spans="1:4">
      <c r="A34" s="58">
        <v>2</v>
      </c>
      <c r="B34" s="58" t="s">
        <v>55</v>
      </c>
      <c r="C34" s="30" t="s">
        <v>91</v>
      </c>
      <c r="D34" s="25"/>
    </row>
    <row r="35" spans="1:4">
      <c r="A35" s="31" t="s">
        <v>92</v>
      </c>
      <c r="B35" s="47"/>
      <c r="C35" s="47"/>
      <c r="D35" s="47"/>
    </row>
    <row r="36" spans="1:4">
      <c r="A36" s="58">
        <v>1</v>
      </c>
      <c r="B36" s="58" t="s">
        <v>44</v>
      </c>
      <c r="C36" s="30" t="s">
        <v>93</v>
      </c>
      <c r="D36" s="25"/>
    </row>
    <row r="37" spans="1:4">
      <c r="A37" s="31" t="s">
        <v>94</v>
      </c>
      <c r="B37" s="47"/>
      <c r="C37" s="47"/>
      <c r="D37" s="47"/>
    </row>
    <row r="38" spans="1:4">
      <c r="A38" s="52">
        <v>1</v>
      </c>
      <c r="B38" s="52" t="s">
        <v>44</v>
      </c>
      <c r="C38" s="24" t="s">
        <v>95</v>
      </c>
      <c r="D38" s="25"/>
    </row>
    <row r="39" spans="1:4">
      <c r="A39" s="34">
        <v>2</v>
      </c>
      <c r="B39" s="34" t="s">
        <v>44</v>
      </c>
      <c r="C39" s="26" t="s">
        <v>96</v>
      </c>
      <c r="D39" s="25"/>
    </row>
    <row r="40" spans="1:4">
      <c r="A40" s="31" t="s">
        <v>63</v>
      </c>
      <c r="B40" s="47"/>
      <c r="C40" s="47"/>
      <c r="D40" s="47"/>
    </row>
    <row r="41" spans="1:4">
      <c r="A41" s="52">
        <v>1</v>
      </c>
      <c r="B41" s="52" t="s">
        <v>44</v>
      </c>
      <c r="C41" s="107" t="s">
        <v>64</v>
      </c>
      <c r="D41" s="25"/>
    </row>
    <row r="42" spans="1:4">
      <c r="A42" s="33">
        <v>2</v>
      </c>
      <c r="B42" s="33" t="s">
        <v>55</v>
      </c>
      <c r="C42" s="35" t="s">
        <v>65</v>
      </c>
      <c r="D42" s="25"/>
    </row>
    <row r="43" spans="1:4">
      <c r="A43" s="33">
        <v>1</v>
      </c>
      <c r="B43" s="33" t="s">
        <v>66</v>
      </c>
      <c r="C43" s="36" t="s">
        <v>67</v>
      </c>
      <c r="D43" s="25"/>
    </row>
    <row r="44" spans="1:4">
      <c r="A44" s="31" t="s">
        <v>68</v>
      </c>
      <c r="B44" s="47"/>
      <c r="C44" s="47"/>
      <c r="D44" s="47"/>
    </row>
    <row r="45" spans="1:4">
      <c r="A45" s="52">
        <v>1</v>
      </c>
      <c r="B45" s="52" t="s">
        <v>66</v>
      </c>
      <c r="C45" s="107" t="s">
        <v>67</v>
      </c>
      <c r="D45" s="25"/>
    </row>
  </sheetData>
  <mergeCells count="4">
    <mergeCell ref="A1:D1"/>
    <mergeCell ref="A2:D2"/>
    <mergeCell ref="A7:D7"/>
    <mergeCell ref="A3:A6"/>
  </mergeCells>
  <dataValidations count="1">
    <dataValidation type="list" allowBlank="1" showInputMessage="1" showErrorMessage="1" sqref="D10:D11 D13:D14 D16 D18:D19 D21:D23 D25 D27:D28 D30 D32 D34 D36 D38:D39 D41:D43 D45" xr:uid="{FAE654B9-1EDA-43D0-B773-D5D0B8B3720F}">
      <formula1>validatie</formula1>
    </dataValidation>
  </dataValidations>
  <pageMargins left="0.7" right="0.7" top="0.75" bottom="0.75" header="0.3" footer="0.3"/>
  <pageSetup paperSize="9" orientation="portrait"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88E4AA-B5BD-314F-8869-CA9F3F53B19E}">
  <dimension ref="A1:D19"/>
  <sheetViews>
    <sheetView workbookViewId="0">
      <selection activeCell="D15" sqref="D15"/>
    </sheetView>
  </sheetViews>
  <sheetFormatPr defaultColWidth="8.7109375" defaultRowHeight="13.9"/>
  <cols>
    <col min="1" max="1" width="8.7109375" style="42"/>
    <col min="2" max="2" width="12.7109375" style="42" bestFit="1" customWidth="1"/>
    <col min="3" max="3" width="69.7109375" style="42" customWidth="1"/>
    <col min="4" max="4" width="8" style="42" customWidth="1"/>
    <col min="5" max="16384" width="8.7109375" style="42"/>
  </cols>
  <sheetData>
    <row r="1" spans="1:4">
      <c r="A1" s="129" t="s">
        <v>22</v>
      </c>
      <c r="B1" s="129"/>
      <c r="C1" s="129"/>
      <c r="D1" s="129"/>
    </row>
    <row r="2" spans="1:4">
      <c r="A2" s="130" t="s">
        <v>37</v>
      </c>
      <c r="B2" s="130"/>
      <c r="C2" s="130"/>
      <c r="D2" s="130"/>
    </row>
    <row r="3" spans="1:4">
      <c r="A3" s="128" t="s">
        <v>38</v>
      </c>
      <c r="B3" s="21" cm="1">
        <f t="array" ref="B3">IF(IF(AND(SUM(IF(Table221[Niveau]=1,IF(Table221[Check]="V",1,0)))=(COUNTIFS(Table221[Niveau],1)-COUNTIFS(Table221[Check],"n.v.t.",Table221[Niveau],1)),COUNTIF(Table221[Niveau],1)&gt;0),1,0)=1,IF(AND(SUM(IF(Table221[Niveau]=2,IF(Table221[Check]="V",1,0)))=(COUNTIFS(Table221[Niveau],2)-COUNTIFS(Table221[Check],"n.v.t.",Table221[Niveau],2)),COUNTIF(Table221[Niveau],2)&gt;0),IF(AND(SUM(IF(Table221[Niveau]=3,IF(Table221[Check]="V",1,0)))=(COUNTIFS(Table221[Niveau],3)-COUNTIFS(Table221[Check],"n.v.t.",Table221[Niveau],3)),COUNTIF(Table221[Niveau],3)&gt;0),3,2),1),0)</f>
        <v>0</v>
      </c>
      <c r="C3" s="43" t="s">
        <v>14</v>
      </c>
      <c r="D3" s="44"/>
    </row>
    <row r="4" spans="1:4">
      <c r="A4" s="128"/>
      <c r="B4" s="21" t="str">
        <f>COUNTIFS(Table221[Check],"V",Table221[Type],"Eis")&amp;" van de "&amp;(COUNTIFS(Table221[Type],"Eis")-COUNTIFS(Table221[Type],"Eis",Table221[Check],"n.v.t."))</f>
        <v>0 van de 3</v>
      </c>
      <c r="C4" s="43" t="s">
        <v>15</v>
      </c>
      <c r="D4" s="44"/>
    </row>
    <row r="5" spans="1:4">
      <c r="A5" s="128"/>
      <c r="B5" s="21" t="str">
        <f>COUNTIFS(Table221[Check],"V",Table221[Type],"GC")&amp;" van de "&amp;(COUNTIFS(Table221[Type],"GC")-COUNTIFS(Table221[Type],"GC",Table221[Check],"n.v.t."))</f>
        <v>0 van de 2</v>
      </c>
      <c r="C5" s="43" t="s">
        <v>16</v>
      </c>
      <c r="D5" s="44"/>
    </row>
    <row r="6" spans="1:4">
      <c r="A6" s="128"/>
      <c r="B6" s="21" t="str">
        <f>COUNTIFS(Table221[Check],"V",Table221[Type],"CB")&amp;" van de "&amp;(COUNTIFS(Table221[Type],"CB")-COUNTIFS(Table221[Type],"CB",Table221[Check],"n.v.t."))</f>
        <v>0 van de 2</v>
      </c>
      <c r="C6" s="43" t="s">
        <v>17</v>
      </c>
      <c r="D6" s="44"/>
    </row>
    <row r="7" spans="1:4">
      <c r="A7" s="130" t="s">
        <v>39</v>
      </c>
      <c r="B7" s="130"/>
      <c r="C7" s="130"/>
      <c r="D7" s="130"/>
    </row>
    <row r="8" spans="1:4">
      <c r="A8" s="45" t="s">
        <v>14</v>
      </c>
      <c r="B8" s="45" t="s">
        <v>40</v>
      </c>
      <c r="C8" s="46" t="s">
        <v>41</v>
      </c>
      <c r="D8" s="46" t="s">
        <v>42</v>
      </c>
    </row>
    <row r="9" spans="1:4">
      <c r="A9" s="62" t="s">
        <v>97</v>
      </c>
      <c r="B9" s="7"/>
      <c r="C9" s="47"/>
      <c r="D9" s="47"/>
    </row>
    <row r="10" spans="1:4" ht="27.6">
      <c r="A10" s="64">
        <v>1</v>
      </c>
      <c r="B10" s="52" t="s">
        <v>44</v>
      </c>
      <c r="C10" s="107" t="s">
        <v>98</v>
      </c>
      <c r="D10" s="25"/>
    </row>
    <row r="11" spans="1:4" ht="15" customHeight="1">
      <c r="A11" s="62" t="s">
        <v>99</v>
      </c>
      <c r="B11" s="63"/>
      <c r="C11" s="63"/>
      <c r="D11" s="63"/>
    </row>
    <row r="12" spans="1:4" ht="15" customHeight="1">
      <c r="A12" s="113">
        <v>2</v>
      </c>
      <c r="B12" s="104" t="s">
        <v>55</v>
      </c>
      <c r="C12" s="109" t="s">
        <v>100</v>
      </c>
      <c r="D12" s="25"/>
    </row>
    <row r="13" spans="1:4" ht="15" customHeight="1">
      <c r="A13" s="59" t="s">
        <v>101</v>
      </c>
      <c r="B13" s="60"/>
      <c r="C13" s="60"/>
      <c r="D13" s="47"/>
    </row>
    <row r="14" spans="1:4" ht="15" customHeight="1">
      <c r="A14" s="112">
        <v>2</v>
      </c>
      <c r="B14" s="105" t="s">
        <v>44</v>
      </c>
      <c r="C14" s="98" t="s">
        <v>102</v>
      </c>
      <c r="D14" s="25"/>
    </row>
    <row r="15" spans="1:4" ht="15" customHeight="1">
      <c r="A15" s="114">
        <v>1</v>
      </c>
      <c r="B15" s="115" t="s">
        <v>66</v>
      </c>
      <c r="C15" s="110" t="s">
        <v>103</v>
      </c>
      <c r="D15" s="25"/>
    </row>
    <row r="16" spans="1:4" ht="15" customHeight="1">
      <c r="A16" s="68" t="s">
        <v>63</v>
      </c>
      <c r="B16" s="61"/>
      <c r="C16" s="61"/>
      <c r="D16" s="47"/>
    </row>
    <row r="17" spans="1:4" ht="15" customHeight="1">
      <c r="A17" s="112">
        <v>1</v>
      </c>
      <c r="B17" s="94" t="s">
        <v>44</v>
      </c>
      <c r="C17" s="98" t="s">
        <v>64</v>
      </c>
      <c r="D17" s="25"/>
    </row>
    <row r="18" spans="1:4" ht="15" customHeight="1">
      <c r="A18" s="116">
        <v>2</v>
      </c>
      <c r="B18" s="117" t="s">
        <v>55</v>
      </c>
      <c r="C18" s="111" t="s">
        <v>65</v>
      </c>
      <c r="D18" s="25"/>
    </row>
    <row r="19" spans="1:4" ht="15" customHeight="1">
      <c r="A19" s="114">
        <v>1</v>
      </c>
      <c r="B19" s="115" t="s">
        <v>66</v>
      </c>
      <c r="C19" s="110" t="s">
        <v>67</v>
      </c>
      <c r="D19" s="25"/>
    </row>
  </sheetData>
  <mergeCells count="4">
    <mergeCell ref="A2:D2"/>
    <mergeCell ref="A1:D1"/>
    <mergeCell ref="A3:A6"/>
    <mergeCell ref="A7:D7"/>
  </mergeCells>
  <dataValidations count="1">
    <dataValidation type="list" allowBlank="1" showInputMessage="1" showErrorMessage="1" sqref="D10 D12 D14:D15 D17:D19" xr:uid="{676CDA2E-4951-4E4B-896D-4830833F3680}">
      <formula1>validatie</formula1>
    </dataValidation>
  </dataValidations>
  <pageMargins left="0.7" right="0.7" top="0.75" bottom="0.75" header="0.3" footer="0.3"/>
  <drawing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9E9D14-58A5-448A-9D35-ED4C55631324}">
  <dimension ref="A1:D60"/>
  <sheetViews>
    <sheetView zoomScaleNormal="100" workbookViewId="0">
      <selection activeCell="D10" sqref="D10"/>
    </sheetView>
  </sheetViews>
  <sheetFormatPr defaultColWidth="8.7109375" defaultRowHeight="13.9"/>
  <cols>
    <col min="1" max="1" width="8.7109375" style="17" customWidth="1"/>
    <col min="2" max="2" width="13.140625" style="17" bestFit="1" customWidth="1"/>
    <col min="3" max="3" width="65.28515625" style="17" customWidth="1"/>
    <col min="4" max="4" width="8" style="17" customWidth="1"/>
    <col min="5" max="16384" width="8.7109375" style="17"/>
  </cols>
  <sheetData>
    <row r="1" spans="1:4">
      <c r="A1" s="126" t="s">
        <v>23</v>
      </c>
      <c r="B1" s="126"/>
      <c r="C1" s="126"/>
      <c r="D1" s="126"/>
    </row>
    <row r="2" spans="1:4">
      <c r="A2" s="127" t="s">
        <v>37</v>
      </c>
      <c r="B2" s="127"/>
      <c r="C2" s="127"/>
      <c r="D2" s="127"/>
    </row>
    <row r="3" spans="1:4">
      <c r="A3" s="128" t="s">
        <v>38</v>
      </c>
      <c r="B3" s="21" cm="1">
        <f t="array" ref="B3">IF(IF(AND(SUM(IF(Table3[Niveau]=1,IF(Table3[Check]="V",1,0)))=(COUNTIFS(Table3[Niveau],1)-COUNTIFS(Table3[Check],"n.v.t.",Table3[Niveau],1)),COUNTIF(Table3[Niveau],1)&gt;0),1,0)=1,IF(AND(SUM(IF(Table3[Niveau]=2,IF(Table3[Check]="V",1,0)))=(COUNTIFS(Table3[Niveau],2)-COUNTIFS(Table3[Check],"n.v.t.",Table3[Niveau],2)),COUNTIF(Table3[Niveau],2)&gt;0),IF(AND(SUM(IF(Table3[Niveau]=3,IF(Table3[Check]="V",1,0)))=(COUNTIFS(Table3[Niveau],3)-COUNTIFS(Table3[Check],"n.v.t.",Table3[Niveau],3)),COUNTIF(Table3[Niveau],3)&gt;0),3,2),1),0)</f>
        <v>0</v>
      </c>
      <c r="C3" s="22" t="s">
        <v>14</v>
      </c>
      <c r="D3" s="23"/>
    </row>
    <row r="4" spans="1:4">
      <c r="A4" s="128"/>
      <c r="B4" s="21" t="str">
        <f>COUNTIFS(Table3[Check],"V",Table3[Type],"Eis")&amp;" van de "&amp;(COUNTIFS(Table3[Type],"Eis")-COUNTIFS(Table3[Type],"Eis",Table3[Check],"n.v.t."))</f>
        <v>0 van de 24</v>
      </c>
      <c r="C4" s="22" t="s">
        <v>15</v>
      </c>
      <c r="D4" s="23"/>
    </row>
    <row r="5" spans="1:4">
      <c r="A5" s="128"/>
      <c r="B5" s="21" t="str">
        <f>COUNTIFS(Table3[Check],"V",Table3[Type],"GC")&amp;" van de "&amp;(COUNTIFS(Table3[Type],"GC")-COUNTIFS(Table3[Type],"GC",Table3[Check],"n.v.t."))</f>
        <v>0 van de 9</v>
      </c>
      <c r="C5" s="22" t="s">
        <v>16</v>
      </c>
      <c r="D5" s="23"/>
    </row>
    <row r="6" spans="1:4">
      <c r="A6" s="128"/>
      <c r="B6" s="21" t="str">
        <f>COUNTIFS(Table3[Check],"V",Table3[Type],"CB")&amp;" van de "&amp;(COUNTIFS(Table3[Type],"CB")-COUNTIFS(Table3[Type],"CB",Table3[Check],"n.v.t."))</f>
        <v>0 van de 1</v>
      </c>
      <c r="C6" s="22" t="s">
        <v>17</v>
      </c>
      <c r="D6" s="23"/>
    </row>
    <row r="7" spans="1:4">
      <c r="A7" s="127" t="s">
        <v>39</v>
      </c>
      <c r="B7" s="127"/>
      <c r="C7" s="127"/>
      <c r="D7" s="127"/>
    </row>
    <row r="8" spans="1:4">
      <c r="A8" s="40" t="s">
        <v>14</v>
      </c>
      <c r="B8" s="40" t="s">
        <v>40</v>
      </c>
      <c r="C8" s="41" t="s">
        <v>41</v>
      </c>
      <c r="D8" s="41" t="s">
        <v>42</v>
      </c>
    </row>
    <row r="9" spans="1:4" ht="14.65" customHeight="1">
      <c r="A9" s="31" t="s">
        <v>104</v>
      </c>
      <c r="B9" s="32"/>
      <c r="C9" s="32"/>
      <c r="D9" s="32"/>
    </row>
    <row r="10" spans="1:4">
      <c r="A10" s="33">
        <v>1</v>
      </c>
      <c r="B10" s="33" t="s">
        <v>44</v>
      </c>
      <c r="C10" s="27" t="s">
        <v>105</v>
      </c>
      <c r="D10" s="25"/>
    </row>
    <row r="11" spans="1:4">
      <c r="A11" s="34">
        <v>2</v>
      </c>
      <c r="B11" s="34" t="s">
        <v>44</v>
      </c>
      <c r="C11" s="26" t="s">
        <v>73</v>
      </c>
      <c r="D11" s="25"/>
    </row>
    <row r="12" spans="1:4" ht="14.65" customHeight="1">
      <c r="A12" s="31" t="s">
        <v>48</v>
      </c>
      <c r="B12" s="32"/>
      <c r="C12" s="32"/>
      <c r="D12" s="32"/>
    </row>
    <row r="13" spans="1:4">
      <c r="A13" s="33">
        <v>1</v>
      </c>
      <c r="B13" s="33" t="s">
        <v>44</v>
      </c>
      <c r="C13" s="27" t="s">
        <v>49</v>
      </c>
      <c r="D13" s="25"/>
    </row>
    <row r="14" spans="1:4">
      <c r="A14" s="33">
        <v>1</v>
      </c>
      <c r="B14" s="33" t="s">
        <v>44</v>
      </c>
      <c r="C14" s="27" t="s">
        <v>50</v>
      </c>
      <c r="D14" s="25"/>
    </row>
    <row r="15" spans="1:4" ht="27.6">
      <c r="A15" s="33">
        <v>2</v>
      </c>
      <c r="B15" s="33" t="s">
        <v>55</v>
      </c>
      <c r="C15" s="26" t="s">
        <v>80</v>
      </c>
      <c r="D15" s="25"/>
    </row>
    <row r="16" spans="1:4" ht="14.65" customHeight="1">
      <c r="A16" s="31" t="s">
        <v>81</v>
      </c>
      <c r="B16" s="32"/>
      <c r="C16" s="32"/>
      <c r="D16" s="32"/>
    </row>
    <row r="17" spans="1:4" ht="27.6">
      <c r="A17" s="33">
        <v>1</v>
      </c>
      <c r="B17" s="33" t="s">
        <v>44</v>
      </c>
      <c r="C17" s="27" t="s">
        <v>82</v>
      </c>
      <c r="D17" s="25"/>
    </row>
    <row r="18" spans="1:4" ht="14.65" customHeight="1">
      <c r="A18" s="31" t="s">
        <v>106</v>
      </c>
      <c r="B18" s="32"/>
      <c r="C18" s="32"/>
      <c r="D18" s="32"/>
    </row>
    <row r="19" spans="1:4" ht="27.6">
      <c r="A19" s="33">
        <v>1</v>
      </c>
      <c r="B19" s="33" t="s">
        <v>44</v>
      </c>
      <c r="C19" s="27" t="s">
        <v>107</v>
      </c>
      <c r="D19" s="25"/>
    </row>
    <row r="20" spans="1:4" ht="27.6">
      <c r="A20" s="33">
        <v>2</v>
      </c>
      <c r="B20" s="33" t="s">
        <v>55</v>
      </c>
      <c r="C20" s="27" t="s">
        <v>108</v>
      </c>
      <c r="D20" s="25"/>
    </row>
    <row r="21" spans="1:4" ht="27.6">
      <c r="A21" s="33">
        <v>3</v>
      </c>
      <c r="B21" s="33" t="s">
        <v>55</v>
      </c>
      <c r="C21" s="26" t="s">
        <v>109</v>
      </c>
      <c r="D21" s="25"/>
    </row>
    <row r="22" spans="1:4" ht="14.65" customHeight="1">
      <c r="A22" s="31" t="s">
        <v>63</v>
      </c>
      <c r="B22" s="32"/>
      <c r="C22" s="32"/>
      <c r="D22" s="32"/>
    </row>
    <row r="23" spans="1:4">
      <c r="A23" s="33">
        <v>1</v>
      </c>
      <c r="B23" s="33" t="s">
        <v>44</v>
      </c>
      <c r="C23" s="35" t="s">
        <v>64</v>
      </c>
      <c r="D23" s="25"/>
    </row>
    <row r="24" spans="1:4">
      <c r="A24" s="33">
        <v>2</v>
      </c>
      <c r="B24" s="33" t="s">
        <v>55</v>
      </c>
      <c r="C24" s="35" t="s">
        <v>65</v>
      </c>
      <c r="D24" s="25"/>
    </row>
    <row r="25" spans="1:4">
      <c r="A25" s="33">
        <v>1</v>
      </c>
      <c r="B25" s="33" t="s">
        <v>66</v>
      </c>
      <c r="C25" s="36" t="s">
        <v>67</v>
      </c>
      <c r="D25" s="25"/>
    </row>
    <row r="26" spans="1:4" ht="14.65" customHeight="1">
      <c r="A26" s="31" t="s">
        <v>110</v>
      </c>
      <c r="B26" s="32"/>
      <c r="C26" s="32"/>
      <c r="D26" s="32"/>
    </row>
    <row r="27" spans="1:4" ht="27.6">
      <c r="A27" s="33">
        <v>2</v>
      </c>
      <c r="B27" s="33" t="s">
        <v>44</v>
      </c>
      <c r="C27" s="27" t="s">
        <v>111</v>
      </c>
      <c r="D27" s="25"/>
    </row>
    <row r="28" spans="1:4" ht="27.6">
      <c r="A28" s="33">
        <v>3</v>
      </c>
      <c r="B28" s="33" t="s">
        <v>44</v>
      </c>
      <c r="C28" s="27" t="s">
        <v>112</v>
      </c>
      <c r="D28" s="25"/>
    </row>
    <row r="29" spans="1:4" ht="27.6">
      <c r="A29" s="33">
        <v>2</v>
      </c>
      <c r="B29" s="33" t="s">
        <v>55</v>
      </c>
      <c r="C29" s="26" t="s">
        <v>113</v>
      </c>
      <c r="D29" s="25"/>
    </row>
    <row r="30" spans="1:4" ht="14.65" customHeight="1">
      <c r="A30" s="31" t="s">
        <v>114</v>
      </c>
      <c r="B30" s="32"/>
      <c r="C30" s="32"/>
      <c r="D30" s="32"/>
    </row>
    <row r="31" spans="1:4" ht="27.6">
      <c r="A31" s="33">
        <v>1</v>
      </c>
      <c r="B31" s="33" t="s">
        <v>44</v>
      </c>
      <c r="C31" s="27" t="s">
        <v>115</v>
      </c>
      <c r="D31" s="25"/>
    </row>
    <row r="32" spans="1:4" ht="41.45">
      <c r="A32" s="33">
        <v>2</v>
      </c>
      <c r="B32" s="33" t="s">
        <v>55</v>
      </c>
      <c r="C32" s="26" t="s">
        <v>116</v>
      </c>
      <c r="D32" s="25"/>
    </row>
    <row r="33" spans="1:4" ht="14.65" customHeight="1">
      <c r="A33" s="31" t="s">
        <v>117</v>
      </c>
      <c r="B33" s="32"/>
      <c r="C33" s="32"/>
      <c r="D33" s="32"/>
    </row>
    <row r="34" spans="1:4">
      <c r="A34" s="33">
        <v>1</v>
      </c>
      <c r="B34" s="33" t="s">
        <v>44</v>
      </c>
      <c r="C34" s="27" t="s">
        <v>118</v>
      </c>
      <c r="D34" s="25"/>
    </row>
    <row r="35" spans="1:4" ht="27.6">
      <c r="A35" s="33">
        <v>3</v>
      </c>
      <c r="B35" s="33" t="s">
        <v>55</v>
      </c>
      <c r="C35" s="26" t="s">
        <v>119</v>
      </c>
      <c r="D35" s="25"/>
    </row>
    <row r="36" spans="1:4" ht="14.65" customHeight="1">
      <c r="A36" s="31" t="s">
        <v>88</v>
      </c>
      <c r="B36" s="32"/>
      <c r="C36" s="32"/>
      <c r="D36" s="32"/>
    </row>
    <row r="37" spans="1:4" ht="27.6">
      <c r="A37" s="34">
        <v>2</v>
      </c>
      <c r="B37" s="34" t="s">
        <v>55</v>
      </c>
      <c r="C37" s="26" t="s">
        <v>89</v>
      </c>
      <c r="D37" s="25"/>
    </row>
    <row r="38" spans="1:4" ht="14.65" customHeight="1">
      <c r="A38" s="31" t="s">
        <v>120</v>
      </c>
      <c r="B38" s="32"/>
      <c r="C38" s="32"/>
      <c r="D38" s="32"/>
    </row>
    <row r="39" spans="1:4">
      <c r="A39" s="33">
        <v>1</v>
      </c>
      <c r="B39" s="33" t="s">
        <v>44</v>
      </c>
      <c r="C39" s="27" t="s">
        <v>121</v>
      </c>
      <c r="D39" s="25"/>
    </row>
    <row r="40" spans="1:4">
      <c r="A40" s="33">
        <v>2</v>
      </c>
      <c r="B40" s="33" t="s">
        <v>44</v>
      </c>
      <c r="C40" s="27" t="s">
        <v>122</v>
      </c>
      <c r="D40" s="25"/>
    </row>
    <row r="41" spans="1:4" ht="27.6">
      <c r="A41" s="34">
        <v>3</v>
      </c>
      <c r="B41" s="34" t="s">
        <v>44</v>
      </c>
      <c r="C41" s="26" t="s">
        <v>123</v>
      </c>
      <c r="D41" s="25"/>
    </row>
    <row r="42" spans="1:4" ht="14.65" customHeight="1">
      <c r="A42" s="31" t="s">
        <v>124</v>
      </c>
      <c r="B42" s="32"/>
      <c r="C42" s="32"/>
      <c r="D42" s="32"/>
    </row>
    <row r="43" spans="1:4">
      <c r="A43" s="34">
        <v>1</v>
      </c>
      <c r="B43" s="34" t="s">
        <v>44</v>
      </c>
      <c r="C43" s="37" t="s">
        <v>125</v>
      </c>
      <c r="D43" s="25"/>
    </row>
    <row r="44" spans="1:4" ht="14.65" customHeight="1">
      <c r="A44" s="31" t="s">
        <v>126</v>
      </c>
      <c r="B44" s="32"/>
      <c r="C44" s="32"/>
      <c r="D44" s="32"/>
    </row>
    <row r="45" spans="1:4">
      <c r="A45" s="34">
        <v>1</v>
      </c>
      <c r="B45" s="34" t="s">
        <v>44</v>
      </c>
      <c r="C45" s="37" t="s">
        <v>127</v>
      </c>
      <c r="D45" s="25"/>
    </row>
    <row r="46" spans="1:4" ht="14.65" customHeight="1">
      <c r="A46" s="31" t="s">
        <v>128</v>
      </c>
      <c r="B46" s="32"/>
      <c r="C46" s="32"/>
      <c r="D46" s="32"/>
    </row>
    <row r="47" spans="1:4" ht="16.149999999999999">
      <c r="A47" s="34">
        <v>1</v>
      </c>
      <c r="B47" s="34" t="s">
        <v>44</v>
      </c>
      <c r="C47" s="37" t="s">
        <v>129</v>
      </c>
      <c r="D47" s="25"/>
    </row>
    <row r="48" spans="1:4" ht="14.65" customHeight="1">
      <c r="A48" s="31" t="s">
        <v>130</v>
      </c>
      <c r="B48" s="38"/>
      <c r="C48" s="38"/>
      <c r="D48" s="38"/>
    </row>
    <row r="49" spans="1:4">
      <c r="A49" s="33">
        <v>2</v>
      </c>
      <c r="B49" s="33" t="s">
        <v>44</v>
      </c>
      <c r="C49" s="27" t="s">
        <v>131</v>
      </c>
      <c r="D49" s="25"/>
    </row>
    <row r="50" spans="1:4" ht="27.6">
      <c r="A50" s="34">
        <v>3</v>
      </c>
      <c r="B50" s="34" t="s">
        <v>44</v>
      </c>
      <c r="C50" s="37" t="s">
        <v>132</v>
      </c>
      <c r="D50" s="25"/>
    </row>
    <row r="51" spans="1:4" ht="14.65" customHeight="1">
      <c r="A51" s="31" t="s">
        <v>133</v>
      </c>
      <c r="B51" s="38"/>
      <c r="C51" s="38"/>
      <c r="D51" s="38"/>
    </row>
    <row r="52" spans="1:4" ht="27.6">
      <c r="A52" s="34">
        <v>2</v>
      </c>
      <c r="B52" s="34" t="s">
        <v>44</v>
      </c>
      <c r="C52" s="37" t="s">
        <v>134</v>
      </c>
      <c r="D52" s="25"/>
    </row>
    <row r="53" spans="1:4" ht="14.65" customHeight="1">
      <c r="A53" s="31" t="s">
        <v>135</v>
      </c>
      <c r="B53" s="32"/>
      <c r="C53" s="32"/>
      <c r="D53" s="32"/>
    </row>
    <row r="54" spans="1:4" ht="27.6">
      <c r="A54" s="33">
        <v>1</v>
      </c>
      <c r="B54" s="33" t="s">
        <v>44</v>
      </c>
      <c r="C54" s="27" t="s">
        <v>136</v>
      </c>
      <c r="D54" s="25"/>
    </row>
    <row r="55" spans="1:4" ht="27.6">
      <c r="A55" s="33">
        <v>2</v>
      </c>
      <c r="B55" s="33" t="s">
        <v>44</v>
      </c>
      <c r="C55" s="27" t="s">
        <v>137</v>
      </c>
      <c r="D55" s="25"/>
    </row>
    <row r="56" spans="1:4" ht="27.6">
      <c r="A56" s="34">
        <v>2</v>
      </c>
      <c r="B56" s="34" t="s">
        <v>44</v>
      </c>
      <c r="C56" s="37" t="s">
        <v>138</v>
      </c>
      <c r="D56" s="25"/>
    </row>
    <row r="57" spans="1:4" ht="14.65" customHeight="1">
      <c r="A57" s="31" t="s">
        <v>139</v>
      </c>
      <c r="B57" s="32"/>
      <c r="C57" s="32"/>
      <c r="D57" s="32"/>
    </row>
    <row r="58" spans="1:4" ht="27.6">
      <c r="A58" s="34">
        <v>2</v>
      </c>
      <c r="B58" s="34" t="s">
        <v>55</v>
      </c>
      <c r="C58" s="37" t="s">
        <v>140</v>
      </c>
      <c r="D58" s="25"/>
    </row>
    <row r="59" spans="1:4" ht="14.65" customHeight="1">
      <c r="A59" s="31" t="s">
        <v>141</v>
      </c>
      <c r="B59" s="32"/>
      <c r="C59" s="32"/>
      <c r="D59" s="32"/>
    </row>
    <row r="60" spans="1:4" ht="27.6">
      <c r="A60" s="33" t="s">
        <v>55</v>
      </c>
      <c r="B60" s="33" t="s">
        <v>44</v>
      </c>
      <c r="C60" s="39" t="s">
        <v>142</v>
      </c>
      <c r="D60" s="25"/>
    </row>
  </sheetData>
  <mergeCells count="4">
    <mergeCell ref="A1:D1"/>
    <mergeCell ref="A2:D2"/>
    <mergeCell ref="A7:D7"/>
    <mergeCell ref="A3:A6"/>
  </mergeCells>
  <dataValidations count="1">
    <dataValidation type="list" allowBlank="1" showInputMessage="1" showErrorMessage="1" sqref="D10:D11 D13:D15 D17 D19:D21 D23:D25 D27:D29 D31:D32 D34:D35 D37 D39:D41 D43 D45 D47 D49:D50 D52 D54:D56 D58 D60" xr:uid="{634C1202-D99C-4474-BA86-952D1EA20C4F}">
      <formula1>validatie</formula1>
    </dataValidation>
  </dataValidations>
  <pageMargins left="0.7" right="0.7" top="0.75" bottom="0.75" header="0.3" footer="0.3"/>
  <pageSetup paperSize="9" orientation="portrait"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8DFFD9-1D6B-DD4C-B55D-28A11FF662CB}">
  <dimension ref="A1:E29"/>
  <sheetViews>
    <sheetView workbookViewId="0">
      <selection activeCell="D10" sqref="D10"/>
    </sheetView>
  </sheetViews>
  <sheetFormatPr defaultColWidth="8.7109375" defaultRowHeight="14.45"/>
  <cols>
    <col min="2" max="2" width="11.28515625" bestFit="1" customWidth="1"/>
    <col min="3" max="3" width="91" bestFit="1" customWidth="1"/>
    <col min="4" max="4" width="8" customWidth="1"/>
  </cols>
  <sheetData>
    <row r="1" spans="1:4">
      <c r="A1" s="126" t="s">
        <v>143</v>
      </c>
      <c r="B1" s="126"/>
      <c r="C1" s="126"/>
      <c r="D1" s="126"/>
    </row>
    <row r="2" spans="1:4">
      <c r="A2" s="127" t="s">
        <v>37</v>
      </c>
      <c r="B2" s="127"/>
      <c r="C2" s="127"/>
      <c r="D2" s="127"/>
    </row>
    <row r="3" spans="1:4" ht="14.65" customHeight="1">
      <c r="A3" s="128" t="s">
        <v>38</v>
      </c>
      <c r="B3" s="21" cm="1">
        <f t="array" ref="B3">IF(IF(AND(SUM(IF(Table113[Niveau]=1,IF(Table113[Check]="V",1,0)))=(COUNTIFS(Table113[Niveau],1)-COUNTIFS(Table113[Check],"n.v.t.",Table113[Niveau],1)),COUNTIF(Table113[Niveau],1)&gt;0),1,0)=1,IF(AND(SUM(IF(Table113[Niveau]=2,IF(Table113[Check]="V",1,0)))=(COUNTIFS(Table113[Niveau],2)-COUNTIFS(Table113[Check],"n.v.t.",Table113[Niveau],2)),COUNTIF(Table113[Niveau],2)&gt;0),IF(AND(SUM(IF(Table113[Niveau]=3,IF(Table113[Check]="V",1,0)))=(COUNTIFS(Table113[Niveau],3)-COUNTIFS(Table113[Check],"n.v.t.",Table113[Niveau],3)),COUNTIF(Table113[Niveau],3)&gt;0),3,2),1),0)</f>
        <v>0</v>
      </c>
      <c r="C3" s="22" t="s">
        <v>14</v>
      </c>
      <c r="D3" s="23"/>
    </row>
    <row r="4" spans="1:4">
      <c r="A4" s="128"/>
      <c r="B4" s="21" t="str">
        <f>COUNTIFS(Table113[Check],"V",Table113[Type],"Eis")&amp;" van de "&amp;(COUNTIFS(Table113[Type],"Eis")-COUNTIFS(Table113[Type],"Eis",Table113[Check],"n.v.t."))</f>
        <v>0 van de 10</v>
      </c>
      <c r="C4" s="22" t="s">
        <v>15</v>
      </c>
      <c r="D4" s="23"/>
    </row>
    <row r="5" spans="1:4">
      <c r="A5" s="128"/>
      <c r="B5" s="21" t="str">
        <f>COUNTIFS(Table113[Check],"V",Table113[Type],"GC")&amp;" van de "&amp;(COUNTIFS(Table113[Type],"GC")-COUNTIFS(Table113[Type],"GC",Table113[Check],"n.v.t."))</f>
        <v>0 van de 2</v>
      </c>
      <c r="C5" s="22" t="s">
        <v>16</v>
      </c>
      <c r="D5" s="23"/>
    </row>
    <row r="6" spans="1:4">
      <c r="A6" s="128"/>
      <c r="B6" s="21" t="str">
        <f>COUNTIFS(Table113[Check],"V",Table113[Type],"CB")&amp;" van de "&amp;(COUNTIFS(Table113[Type],"CB")-COUNTIFS(Table113[Type],"CB",Table113[Check],"n.v.t."))</f>
        <v>0 van de 1</v>
      </c>
      <c r="C6" s="22" t="s">
        <v>17</v>
      </c>
      <c r="D6" s="23"/>
    </row>
    <row r="7" spans="1:4">
      <c r="A7" s="127" t="s">
        <v>39</v>
      </c>
      <c r="B7" s="127"/>
      <c r="C7" s="127"/>
      <c r="D7" s="127"/>
    </row>
    <row r="8" spans="1:4">
      <c r="A8" s="8" t="s">
        <v>14</v>
      </c>
      <c r="B8" s="8" t="s">
        <v>40</v>
      </c>
      <c r="C8" s="9" t="s">
        <v>41</v>
      </c>
      <c r="D8" s="46" t="s">
        <v>42</v>
      </c>
    </row>
    <row r="9" spans="1:4">
      <c r="A9" s="62" t="s">
        <v>144</v>
      </c>
      <c r="B9" s="10"/>
      <c r="C9" s="10"/>
      <c r="D9" s="31"/>
    </row>
    <row r="10" spans="1:4">
      <c r="A10" s="11">
        <v>1</v>
      </c>
      <c r="B10" s="11" t="s">
        <v>44</v>
      </c>
      <c r="C10" s="12" t="s">
        <v>145</v>
      </c>
      <c r="D10" s="25"/>
    </row>
    <row r="11" spans="1:4">
      <c r="A11" s="62" t="s">
        <v>146</v>
      </c>
      <c r="B11" s="71"/>
      <c r="C11" s="71"/>
      <c r="D11" s="47"/>
    </row>
    <row r="12" spans="1:4">
      <c r="A12" s="74">
        <v>1</v>
      </c>
      <c r="B12" s="14" t="s">
        <v>44</v>
      </c>
      <c r="C12" s="78" t="s">
        <v>147</v>
      </c>
      <c r="D12" s="25"/>
    </row>
    <row r="13" spans="1:4">
      <c r="A13" s="75">
        <v>2</v>
      </c>
      <c r="B13" s="16" t="s">
        <v>44</v>
      </c>
      <c r="C13" s="79" t="s">
        <v>148</v>
      </c>
      <c r="D13" s="25"/>
    </row>
    <row r="14" spans="1:4">
      <c r="A14" s="75">
        <v>3</v>
      </c>
      <c r="B14" s="16" t="s">
        <v>44</v>
      </c>
      <c r="C14" s="79" t="s">
        <v>149</v>
      </c>
      <c r="D14" s="25"/>
    </row>
    <row r="15" spans="1:4">
      <c r="A15" s="76">
        <v>2</v>
      </c>
      <c r="B15" s="77" t="s">
        <v>55</v>
      </c>
      <c r="C15" s="80" t="s">
        <v>150</v>
      </c>
      <c r="D15" s="25"/>
    </row>
    <row r="16" spans="1:4">
      <c r="A16" s="72" t="s">
        <v>151</v>
      </c>
      <c r="B16" s="73"/>
      <c r="C16" s="81"/>
      <c r="D16" s="47"/>
    </row>
    <row r="17" spans="1:5">
      <c r="A17" s="14">
        <v>1</v>
      </c>
      <c r="B17" s="14" t="s">
        <v>44</v>
      </c>
      <c r="C17" s="82" t="s">
        <v>152</v>
      </c>
      <c r="D17" s="25"/>
    </row>
    <row r="18" spans="1:5">
      <c r="A18" s="16">
        <v>2</v>
      </c>
      <c r="B18" s="16" t="s">
        <v>44</v>
      </c>
      <c r="C18" s="83" t="s">
        <v>153</v>
      </c>
      <c r="D18" s="25"/>
    </row>
    <row r="19" spans="1:5">
      <c r="A19" s="16">
        <v>1</v>
      </c>
      <c r="B19" s="16" t="s">
        <v>44</v>
      </c>
      <c r="C19" s="83" t="s">
        <v>154</v>
      </c>
      <c r="D19" s="25"/>
    </row>
    <row r="20" spans="1:5">
      <c r="A20" s="10" t="s">
        <v>155</v>
      </c>
      <c r="B20" s="13"/>
      <c r="C20" s="84"/>
      <c r="D20" s="47"/>
    </row>
    <row r="21" spans="1:5">
      <c r="A21" s="14">
        <v>1</v>
      </c>
      <c r="B21" s="14" t="s">
        <v>44</v>
      </c>
      <c r="C21" s="82" t="s">
        <v>156</v>
      </c>
      <c r="D21" s="25"/>
    </row>
    <row r="22" spans="1:5">
      <c r="A22" s="16">
        <v>2</v>
      </c>
      <c r="B22" s="16" t="s">
        <v>44</v>
      </c>
      <c r="C22" s="83" t="s">
        <v>157</v>
      </c>
      <c r="D22" s="25"/>
    </row>
    <row r="23" spans="1:5">
      <c r="A23" s="16">
        <v>3</v>
      </c>
      <c r="B23" s="16" t="s">
        <v>44</v>
      </c>
      <c r="C23" s="83" t="s">
        <v>158</v>
      </c>
      <c r="D23" s="25"/>
    </row>
    <row r="24" spans="1:5">
      <c r="A24" s="10" t="s">
        <v>159</v>
      </c>
      <c r="B24" s="13"/>
      <c r="C24" s="84"/>
      <c r="D24" s="47"/>
    </row>
    <row r="25" spans="1:5">
      <c r="A25" s="14">
        <v>2</v>
      </c>
      <c r="B25" s="14" t="s">
        <v>55</v>
      </c>
      <c r="C25" s="82" t="s">
        <v>160</v>
      </c>
      <c r="D25" s="25"/>
    </row>
    <row r="26" spans="1:5">
      <c r="A26" s="10" t="s">
        <v>161</v>
      </c>
      <c r="B26" s="13"/>
      <c r="C26" s="84"/>
      <c r="D26" s="47"/>
    </row>
    <row r="27" spans="1:5">
      <c r="A27" s="14">
        <v>1</v>
      </c>
      <c r="B27" s="14" t="s">
        <v>66</v>
      </c>
      <c r="C27" s="82" t="s">
        <v>162</v>
      </c>
      <c r="D27" s="25"/>
    </row>
    <row r="29" spans="1:5">
      <c r="E29" s="1"/>
    </row>
  </sheetData>
  <mergeCells count="4">
    <mergeCell ref="A7:D7"/>
    <mergeCell ref="A1:D1"/>
    <mergeCell ref="A2:D2"/>
    <mergeCell ref="A3:A6"/>
  </mergeCells>
  <dataValidations count="1">
    <dataValidation type="list" allowBlank="1" showInputMessage="1" showErrorMessage="1" sqref="D10 D12:D15 D17:D19 D21:D23 D25 D27" xr:uid="{30AF82E5-7768-4726-A85B-441AD733B885}">
      <formula1>validatie</formula1>
    </dataValidation>
  </dataValidations>
  <pageMargins left="0.7" right="0.7" top="0.75" bottom="0.75" header="0.3" footer="0.3"/>
  <drawing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02FEC8-1858-4720-88AB-46744E74BBBB}">
  <dimension ref="A1:D46"/>
  <sheetViews>
    <sheetView zoomScaleNormal="100" workbookViewId="0">
      <selection activeCell="D10" sqref="D10"/>
    </sheetView>
  </sheetViews>
  <sheetFormatPr defaultColWidth="8.7109375" defaultRowHeight="13.9"/>
  <cols>
    <col min="1" max="1" width="8.7109375" style="17" customWidth="1"/>
    <col min="2" max="2" width="12.7109375" style="17" bestFit="1" customWidth="1"/>
    <col min="3" max="3" width="65.28515625" style="17" customWidth="1"/>
    <col min="4" max="4" width="8" style="17" customWidth="1"/>
    <col min="5" max="16384" width="8.7109375" style="17"/>
  </cols>
  <sheetData>
    <row r="1" spans="1:4">
      <c r="A1" s="126" t="s">
        <v>25</v>
      </c>
      <c r="B1" s="126"/>
      <c r="C1" s="126"/>
      <c r="D1" s="126"/>
    </row>
    <row r="2" spans="1:4">
      <c r="A2" s="127" t="s">
        <v>37</v>
      </c>
      <c r="B2" s="127"/>
      <c r="C2" s="127"/>
      <c r="D2" s="127"/>
    </row>
    <row r="3" spans="1:4">
      <c r="A3" s="128" t="s">
        <v>38</v>
      </c>
      <c r="B3" s="21" cm="1">
        <f t="array" ref="B3">IF(IF(AND(SUM(IF(Table4[Niveau]=1,IF(Table4[Check]="V",1,0)))=(COUNTIFS(Table4[Niveau],1)-COUNTIFS(Table4[Check],"n.v.t.",Table4[Niveau],1)),COUNTIF(Table4[Niveau],1)&gt;0),1,0)=1,IF(AND(SUM(IF(Table4[Niveau]=2,IF(Table4[Check]="V",1,0)))=(COUNTIFS(Table4[Niveau],2)-COUNTIFS(Table4[Check],"n.v.t.",Table4[Niveau],2)),COUNTIF(Table4[Niveau],2)&gt;0),IF(AND(SUM(IF(Table4[Niveau]=3,IF(Table4[Check]="V",1,0)))=(COUNTIFS(Table4[Niveau],3)-COUNTIFS(Table4[Check],"n.v.t.",Table4[Niveau],3)),COUNTIF(Table4[Niveau],3)&gt;0),3,2),1),0)</f>
        <v>0</v>
      </c>
      <c r="C3" s="22" t="s">
        <v>14</v>
      </c>
      <c r="D3" s="23"/>
    </row>
    <row r="4" spans="1:4">
      <c r="A4" s="128"/>
      <c r="B4" s="21" t="str">
        <f>COUNTIFS(Table4[Check],"V",Table4[Type],"Eis")&amp;" van de "&amp;(COUNTIFS(Table4[Type],"Eis")-COUNTIFS(Table4[Type],"Eis",Table4[Check],"n.v.t."))</f>
        <v>0 van de 16</v>
      </c>
      <c r="C4" s="22" t="s">
        <v>15</v>
      </c>
      <c r="D4" s="23"/>
    </row>
    <row r="5" spans="1:4">
      <c r="A5" s="128"/>
      <c r="B5" s="21" t="str">
        <f>COUNTIFS(Table4[Check],"V",Table4[Type],"GC")&amp;" van de "&amp;(COUNTIFS(Table4[Type],"GC")-COUNTIFS(Table4[Type],"GC",Table4[Check],"n.v.t."))</f>
        <v>0 van de 9</v>
      </c>
      <c r="C5" s="22" t="s">
        <v>16</v>
      </c>
      <c r="D5" s="23"/>
    </row>
    <row r="6" spans="1:4">
      <c r="A6" s="128"/>
      <c r="B6" s="21" t="str">
        <f>COUNTIFS(Table4[Check],"V",Table4[Type],"CB")&amp;" van de "&amp;(COUNTIFS(Table4[Type],"CB")-COUNTIFS(Table4[Type],"CB",Table4[Check],"n.v.t."))</f>
        <v>0 van de 3</v>
      </c>
      <c r="C6" s="22" t="s">
        <v>17</v>
      </c>
      <c r="D6" s="23"/>
    </row>
    <row r="7" spans="1:4">
      <c r="A7" s="127" t="s">
        <v>39</v>
      </c>
      <c r="B7" s="127"/>
      <c r="C7" s="127"/>
      <c r="D7" s="127"/>
    </row>
    <row r="8" spans="1:4">
      <c r="A8" s="40" t="s">
        <v>14</v>
      </c>
      <c r="B8" s="40" t="s">
        <v>40</v>
      </c>
      <c r="C8" s="41" t="s">
        <v>41</v>
      </c>
      <c r="D8" s="41" t="s">
        <v>42</v>
      </c>
    </row>
    <row r="9" spans="1:4" ht="14.65" customHeight="1">
      <c r="A9" s="31" t="s">
        <v>104</v>
      </c>
      <c r="B9" s="32"/>
      <c r="C9" s="32"/>
      <c r="D9" s="32"/>
    </row>
    <row r="10" spans="1:4">
      <c r="A10" s="33">
        <v>1</v>
      </c>
      <c r="B10" s="33" t="s">
        <v>44</v>
      </c>
      <c r="C10" s="27" t="s">
        <v>105</v>
      </c>
      <c r="D10" s="25"/>
    </row>
    <row r="11" spans="1:4">
      <c r="A11" s="33">
        <v>1</v>
      </c>
      <c r="B11" s="33" t="s">
        <v>66</v>
      </c>
      <c r="C11" s="27" t="s">
        <v>163</v>
      </c>
      <c r="D11" s="25"/>
    </row>
    <row r="12" spans="1:4">
      <c r="A12" s="33">
        <v>1</v>
      </c>
      <c r="B12" s="33" t="s">
        <v>66</v>
      </c>
      <c r="C12" s="27" t="s">
        <v>164</v>
      </c>
      <c r="D12" s="25"/>
    </row>
    <row r="13" spans="1:4" ht="14.65" customHeight="1">
      <c r="A13" s="31" t="s">
        <v>165</v>
      </c>
      <c r="B13" s="32"/>
      <c r="C13" s="32"/>
      <c r="D13" s="32"/>
    </row>
    <row r="14" spans="1:4">
      <c r="A14" s="33">
        <v>1</v>
      </c>
      <c r="B14" s="33" t="s">
        <v>44</v>
      </c>
      <c r="C14" s="5" t="s">
        <v>166</v>
      </c>
      <c r="D14" s="25"/>
    </row>
    <row r="15" spans="1:4">
      <c r="A15" s="33">
        <v>2</v>
      </c>
      <c r="B15" s="33" t="s">
        <v>55</v>
      </c>
      <c r="C15" s="26" t="s">
        <v>167</v>
      </c>
      <c r="D15" s="25"/>
    </row>
    <row r="16" spans="1:4" ht="14.65" customHeight="1">
      <c r="A16" s="31" t="s">
        <v>168</v>
      </c>
      <c r="B16" s="32"/>
      <c r="C16" s="32"/>
      <c r="D16" s="32"/>
    </row>
    <row r="17" spans="1:4" ht="27.6">
      <c r="A17" s="33">
        <v>1</v>
      </c>
      <c r="B17" s="33" t="s">
        <v>44</v>
      </c>
      <c r="C17" s="5" t="s">
        <v>169</v>
      </c>
      <c r="D17" s="25"/>
    </row>
    <row r="18" spans="1:4" ht="27.6">
      <c r="A18" s="33">
        <v>1</v>
      </c>
      <c r="B18" s="33" t="s">
        <v>44</v>
      </c>
      <c r="C18" s="27" t="s">
        <v>170</v>
      </c>
      <c r="D18" s="25"/>
    </row>
    <row r="19" spans="1:4" ht="27.6">
      <c r="A19" s="33">
        <v>1</v>
      </c>
      <c r="B19" s="33" t="s">
        <v>44</v>
      </c>
      <c r="C19" s="27" t="s">
        <v>171</v>
      </c>
      <c r="D19" s="25"/>
    </row>
    <row r="20" spans="1:4" ht="14.65" customHeight="1">
      <c r="A20" s="31" t="s">
        <v>172</v>
      </c>
      <c r="B20" s="32"/>
      <c r="C20" s="32"/>
      <c r="D20" s="32"/>
    </row>
    <row r="21" spans="1:4">
      <c r="A21" s="33">
        <v>1</v>
      </c>
      <c r="B21" s="33" t="s">
        <v>44</v>
      </c>
      <c r="C21" s="27" t="s">
        <v>173</v>
      </c>
      <c r="D21" s="25"/>
    </row>
    <row r="22" spans="1:4">
      <c r="A22" s="33">
        <v>1</v>
      </c>
      <c r="B22" s="33" t="s">
        <v>44</v>
      </c>
      <c r="C22" s="27" t="s">
        <v>174</v>
      </c>
      <c r="D22" s="25"/>
    </row>
    <row r="23" spans="1:4">
      <c r="A23" s="33">
        <v>1</v>
      </c>
      <c r="B23" s="33" t="s">
        <v>44</v>
      </c>
      <c r="C23" s="27" t="s">
        <v>175</v>
      </c>
      <c r="D23" s="25"/>
    </row>
    <row r="24" spans="1:4" ht="16.149999999999999">
      <c r="A24" s="33">
        <v>1</v>
      </c>
      <c r="B24" s="33" t="s">
        <v>44</v>
      </c>
      <c r="C24" s="5" t="s">
        <v>176</v>
      </c>
      <c r="D24" s="25"/>
    </row>
    <row r="25" spans="1:4" ht="14.65" customHeight="1">
      <c r="A25" s="31" t="s">
        <v>48</v>
      </c>
      <c r="B25" s="32"/>
      <c r="C25" s="32"/>
      <c r="D25" s="32"/>
    </row>
    <row r="26" spans="1:4">
      <c r="A26" s="33">
        <v>1</v>
      </c>
      <c r="B26" s="33" t="s">
        <v>44</v>
      </c>
      <c r="C26" s="27" t="s">
        <v>49</v>
      </c>
      <c r="D26" s="25"/>
    </row>
    <row r="27" spans="1:4">
      <c r="A27" s="33">
        <v>1</v>
      </c>
      <c r="B27" s="33" t="s">
        <v>44</v>
      </c>
      <c r="C27" s="27" t="s">
        <v>50</v>
      </c>
      <c r="D27" s="25"/>
    </row>
    <row r="28" spans="1:4" ht="27.6">
      <c r="A28" s="33">
        <v>2</v>
      </c>
      <c r="B28" s="33" t="s">
        <v>55</v>
      </c>
      <c r="C28" s="26" t="s">
        <v>80</v>
      </c>
      <c r="D28" s="25"/>
    </row>
    <row r="29" spans="1:4" ht="14.65" customHeight="1">
      <c r="A29" s="31" t="s">
        <v>177</v>
      </c>
      <c r="B29" s="32"/>
      <c r="C29" s="32"/>
      <c r="D29" s="32"/>
    </row>
    <row r="30" spans="1:4" ht="27.6">
      <c r="A30" s="33">
        <v>3</v>
      </c>
      <c r="B30" s="33" t="s">
        <v>55</v>
      </c>
      <c r="C30" s="5" t="s">
        <v>178</v>
      </c>
      <c r="D30" s="25"/>
    </row>
    <row r="31" spans="1:4" ht="27.6">
      <c r="A31" s="33">
        <v>3</v>
      </c>
      <c r="B31" s="33" t="s">
        <v>55</v>
      </c>
      <c r="C31" s="5" t="s">
        <v>179</v>
      </c>
      <c r="D31" s="25"/>
    </row>
    <row r="32" spans="1:4" ht="14.65" customHeight="1">
      <c r="A32" s="31" t="s">
        <v>180</v>
      </c>
      <c r="B32" s="32"/>
      <c r="C32" s="32"/>
      <c r="D32" s="32"/>
    </row>
    <row r="33" spans="1:4" ht="16.149999999999999">
      <c r="A33" s="33">
        <v>2</v>
      </c>
      <c r="B33" s="33" t="s">
        <v>55</v>
      </c>
      <c r="C33" s="27" t="s">
        <v>181</v>
      </c>
      <c r="D33" s="25"/>
    </row>
    <row r="34" spans="1:4" ht="14.65" customHeight="1">
      <c r="A34" s="31" t="s">
        <v>182</v>
      </c>
      <c r="B34" s="32"/>
      <c r="C34" s="32"/>
      <c r="D34" s="32"/>
    </row>
    <row r="35" spans="1:4" ht="27.6">
      <c r="A35" s="34">
        <v>1</v>
      </c>
      <c r="B35" s="34" t="s">
        <v>44</v>
      </c>
      <c r="C35" s="5" t="s">
        <v>82</v>
      </c>
      <c r="D35" s="25"/>
    </row>
    <row r="36" spans="1:4" ht="14.65" customHeight="1">
      <c r="A36" s="31" t="s">
        <v>183</v>
      </c>
      <c r="B36" s="32"/>
      <c r="C36" s="32"/>
      <c r="D36" s="32"/>
    </row>
    <row r="37" spans="1:4" ht="27.6">
      <c r="A37" s="33">
        <v>1</v>
      </c>
      <c r="B37" s="33" t="s">
        <v>44</v>
      </c>
      <c r="C37" s="27" t="s">
        <v>184</v>
      </c>
      <c r="D37" s="25"/>
    </row>
    <row r="38" spans="1:4" ht="27.6">
      <c r="A38" s="33">
        <v>1</v>
      </c>
      <c r="B38" s="33" t="s">
        <v>44</v>
      </c>
      <c r="C38" s="27" t="s">
        <v>185</v>
      </c>
      <c r="D38" s="25"/>
    </row>
    <row r="39" spans="1:4">
      <c r="A39" s="33">
        <v>1</v>
      </c>
      <c r="B39" s="33" t="s">
        <v>44</v>
      </c>
      <c r="C39" s="27" t="s">
        <v>186</v>
      </c>
      <c r="D39" s="25"/>
    </row>
    <row r="40" spans="1:4">
      <c r="A40" s="33">
        <v>2</v>
      </c>
      <c r="B40" s="33" t="s">
        <v>55</v>
      </c>
      <c r="C40" s="27" t="s">
        <v>187</v>
      </c>
      <c r="D40" s="25"/>
    </row>
    <row r="41" spans="1:4" ht="27.6">
      <c r="A41" s="33">
        <v>2</v>
      </c>
      <c r="B41" s="33" t="s">
        <v>55</v>
      </c>
      <c r="C41" s="27" t="s">
        <v>188</v>
      </c>
      <c r="D41" s="25"/>
    </row>
    <row r="42" spans="1:4" ht="27.6">
      <c r="A42" s="34">
        <v>2</v>
      </c>
      <c r="B42" s="34" t="s">
        <v>55</v>
      </c>
      <c r="C42" s="5" t="s">
        <v>189</v>
      </c>
      <c r="D42" s="25"/>
    </row>
    <row r="43" spans="1:4" ht="14.65" customHeight="1">
      <c r="A43" s="31" t="s">
        <v>63</v>
      </c>
      <c r="B43" s="32"/>
      <c r="C43" s="32"/>
      <c r="D43" s="32"/>
    </row>
    <row r="44" spans="1:4">
      <c r="A44" s="33">
        <v>1</v>
      </c>
      <c r="B44" s="33" t="s">
        <v>44</v>
      </c>
      <c r="C44" s="35" t="s">
        <v>64</v>
      </c>
      <c r="D44" s="25"/>
    </row>
    <row r="45" spans="1:4">
      <c r="A45" s="33">
        <v>2</v>
      </c>
      <c r="B45" s="33" t="s">
        <v>55</v>
      </c>
      <c r="C45" s="35" t="s">
        <v>65</v>
      </c>
      <c r="D45" s="25"/>
    </row>
    <row r="46" spans="1:4">
      <c r="A46" s="33">
        <v>1</v>
      </c>
      <c r="B46" s="33" t="s">
        <v>66</v>
      </c>
      <c r="C46" s="35" t="s">
        <v>67</v>
      </c>
      <c r="D46" s="25"/>
    </row>
  </sheetData>
  <mergeCells count="4">
    <mergeCell ref="A1:D1"/>
    <mergeCell ref="A2:D2"/>
    <mergeCell ref="A7:D7"/>
    <mergeCell ref="A3:A6"/>
  </mergeCells>
  <dataValidations count="1">
    <dataValidation type="list" allowBlank="1" showInputMessage="1" showErrorMessage="1" sqref="D10:D12 D14:D15 D17:D19 D21:D24 D26:D28 D30:D31 D33 D35 D37:D42 D44:D46" xr:uid="{A02B63B8-4002-4470-B26C-D988FF98623D}">
      <formula1>validatie</formula1>
    </dataValidation>
  </dataValidations>
  <pageMargins left="0.7" right="0.7" top="0.75" bottom="0.75" header="0.3" footer="0.3"/>
  <pageSetup paperSize="9" orientation="portrait"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C9C9A-5A0B-914C-8EF8-06AFDC191A42}">
  <dimension ref="A1:E25"/>
  <sheetViews>
    <sheetView zoomScaleNormal="100" workbookViewId="0">
      <selection activeCell="C29" sqref="C29"/>
    </sheetView>
  </sheetViews>
  <sheetFormatPr defaultColWidth="8.7109375" defaultRowHeight="14.45"/>
  <cols>
    <col min="1" max="1" width="13" customWidth="1"/>
    <col min="2" max="2" width="11.28515625" bestFit="1" customWidth="1"/>
    <col min="3" max="3" width="83.85546875" bestFit="1" customWidth="1"/>
    <col min="4" max="4" width="8" customWidth="1"/>
  </cols>
  <sheetData>
    <row r="1" spans="1:4" ht="13.9" customHeight="1">
      <c r="A1" s="126" t="s">
        <v>26</v>
      </c>
      <c r="B1" s="126"/>
      <c r="C1" s="126"/>
      <c r="D1" s="126"/>
    </row>
    <row r="2" spans="1:4">
      <c r="A2" s="127" t="s">
        <v>37</v>
      </c>
      <c r="B2" s="127"/>
      <c r="C2" s="127"/>
      <c r="D2" s="127"/>
    </row>
    <row r="3" spans="1:4" ht="14.65" customHeight="1">
      <c r="A3" s="128" t="s">
        <v>38</v>
      </c>
      <c r="B3" s="21" cm="1">
        <f t="array" ref="B3">IF(IF(AND(SUM(IF(Table11316[Niveau]=1,IF(Table11316[Check]="V",1,0)))=(COUNTIFS(Table11316[Niveau],1)-COUNTIFS(Table11316[Check],"n.v.t.",Table11316[Niveau],1)),COUNTIF(Table11316[Niveau],1)&gt;0),1,0)=1,IF(AND(SUM(IF(Table11316[Niveau]=2,IF(Table11316[Check]="V",1,0)))=(COUNTIFS(Table11316[Niveau],2)-COUNTIFS(Table11316[Check],"n.v.t.",Table11316[Niveau],2)),COUNTIF(Table11316[Niveau],2)&gt;0),IF(AND(SUM(IF(Table11316[Niveau]=3,IF(Table11316[Check]="V",1,0)))=(COUNTIFS(Table11316[Niveau],3)-COUNTIFS(Table11316[Check],"n.v.t.",Table11316[Niveau],3)),COUNTIF(Table11316[Niveau],3)&gt;0),3,2),1),0)</f>
        <v>0</v>
      </c>
      <c r="C3" s="22" t="s">
        <v>14</v>
      </c>
      <c r="D3" s="23"/>
    </row>
    <row r="4" spans="1:4">
      <c r="A4" s="128"/>
      <c r="B4" s="21" t="str">
        <f>COUNTIFS(Table11316[Check],"V",Table11316[Type],"Eis")&amp;" van de "&amp;(COUNTIFS(Table11316[Type],"Eis")-COUNTIFS(Table11316[Type],"Eis",Table11316[Check],"n.v.t."))</f>
        <v>0 van de 7</v>
      </c>
      <c r="C4" s="22" t="s">
        <v>15</v>
      </c>
      <c r="D4" s="23"/>
    </row>
    <row r="5" spans="1:4">
      <c r="A5" s="128"/>
      <c r="B5" s="21" t="str">
        <f>COUNTIFS(Table11316[Check],"V",Table11316[Type],"GC")&amp;" van de "&amp;(COUNTIFS(Table11316[Type],"GC")-COUNTIFS(Table11316[Type],"GC",Table11316[Check],"n.v.t."))</f>
        <v>0 van de 2</v>
      </c>
      <c r="C5" s="22" t="s">
        <v>16</v>
      </c>
      <c r="D5" s="23"/>
    </row>
    <row r="6" spans="1:4">
      <c r="A6" s="128"/>
      <c r="B6" s="21" t="str">
        <f>COUNTIFS(Table11316[Check],"V",Table11316[Type],"CB")&amp;" van de "&amp;(COUNTIFS(Table11316[Type],"CB")-COUNTIFS(Table11316[Type],"CB",Table11316[Check],"n.v.t."))</f>
        <v>0 van de 1</v>
      </c>
      <c r="C6" s="22" t="s">
        <v>17</v>
      </c>
      <c r="D6" s="23"/>
    </row>
    <row r="7" spans="1:4">
      <c r="A7" s="127" t="s">
        <v>39</v>
      </c>
      <c r="B7" s="127"/>
      <c r="C7" s="127"/>
      <c r="D7" s="127"/>
    </row>
    <row r="8" spans="1:4">
      <c r="A8" s="8" t="s">
        <v>14</v>
      </c>
      <c r="B8" s="8" t="s">
        <v>40</v>
      </c>
      <c r="C8" s="9" t="s">
        <v>41</v>
      </c>
      <c r="D8" s="46" t="s">
        <v>42</v>
      </c>
    </row>
    <row r="9" spans="1:4">
      <c r="A9" s="85" t="s">
        <v>190</v>
      </c>
      <c r="B9" s="118"/>
      <c r="C9" s="85"/>
      <c r="D9" s="31"/>
    </row>
    <row r="10" spans="1:4">
      <c r="A10" s="74">
        <v>1</v>
      </c>
      <c r="B10" s="14" t="s">
        <v>44</v>
      </c>
      <c r="C10" s="78" t="s">
        <v>191</v>
      </c>
      <c r="D10" s="25"/>
    </row>
    <row r="11" spans="1:4">
      <c r="A11" s="75">
        <v>2</v>
      </c>
      <c r="B11" s="16" t="s">
        <v>44</v>
      </c>
      <c r="C11" s="79" t="s">
        <v>192</v>
      </c>
      <c r="D11" s="25"/>
    </row>
    <row r="12" spans="1:4">
      <c r="A12" s="75">
        <v>2</v>
      </c>
      <c r="B12" s="16" t="s">
        <v>44</v>
      </c>
      <c r="C12" s="79" t="s">
        <v>193</v>
      </c>
      <c r="D12" s="25"/>
    </row>
    <row r="13" spans="1:4">
      <c r="A13" s="76">
        <v>2</v>
      </c>
      <c r="B13" s="77" t="s">
        <v>44</v>
      </c>
      <c r="C13" s="67" t="s">
        <v>194</v>
      </c>
      <c r="D13" s="25"/>
    </row>
    <row r="14" spans="1:4">
      <c r="A14" s="72" t="s">
        <v>195</v>
      </c>
      <c r="B14" s="19"/>
      <c r="C14" s="77"/>
      <c r="D14" s="47"/>
    </row>
    <row r="15" spans="1:4">
      <c r="A15" s="14">
        <v>1</v>
      </c>
      <c r="B15" s="14" t="s">
        <v>44</v>
      </c>
      <c r="C15" s="15" t="s">
        <v>196</v>
      </c>
      <c r="D15" s="25"/>
    </row>
    <row r="16" spans="1:4">
      <c r="A16" s="10" t="s">
        <v>182</v>
      </c>
      <c r="B16" s="12"/>
      <c r="C16" s="11"/>
      <c r="D16" s="47"/>
    </row>
    <row r="17" spans="1:5">
      <c r="A17" s="14">
        <v>1</v>
      </c>
      <c r="B17" s="14" t="s">
        <v>44</v>
      </c>
      <c r="C17" s="15" t="s">
        <v>82</v>
      </c>
      <c r="D17" s="25"/>
    </row>
    <row r="18" spans="1:5">
      <c r="A18" s="10" t="s">
        <v>197</v>
      </c>
      <c r="B18" s="12"/>
      <c r="C18" s="11"/>
      <c r="D18" s="47"/>
    </row>
    <row r="19" spans="1:5">
      <c r="A19" s="16">
        <v>2</v>
      </c>
      <c r="B19" s="16" t="s">
        <v>55</v>
      </c>
      <c r="C19" s="17" t="s">
        <v>198</v>
      </c>
      <c r="D19" s="25"/>
    </row>
    <row r="20" spans="1:5">
      <c r="A20" s="10" t="s">
        <v>63</v>
      </c>
      <c r="B20" s="11"/>
      <c r="C20" s="11"/>
      <c r="D20" s="47"/>
    </row>
    <row r="21" spans="1:5">
      <c r="A21" s="65">
        <v>1</v>
      </c>
      <c r="B21" s="60" t="s">
        <v>44</v>
      </c>
      <c r="C21" s="18" t="s">
        <v>64</v>
      </c>
      <c r="D21" s="25"/>
    </row>
    <row r="22" spans="1:5">
      <c r="A22" s="69">
        <v>2</v>
      </c>
      <c r="B22" s="50" t="s">
        <v>55</v>
      </c>
      <c r="C22" s="70" t="s">
        <v>65</v>
      </c>
      <c r="D22" s="25"/>
    </row>
    <row r="23" spans="1:5">
      <c r="A23" s="69">
        <v>1</v>
      </c>
      <c r="B23" s="16" t="s">
        <v>66</v>
      </c>
      <c r="C23" s="7" t="s">
        <v>67</v>
      </c>
      <c r="D23" s="25"/>
    </row>
    <row r="25" spans="1:5">
      <c r="E25" s="1"/>
    </row>
  </sheetData>
  <mergeCells count="4">
    <mergeCell ref="A1:D1"/>
    <mergeCell ref="A2:D2"/>
    <mergeCell ref="A3:A6"/>
    <mergeCell ref="A7:D7"/>
  </mergeCells>
  <dataValidations count="1">
    <dataValidation type="list" allowBlank="1" showInputMessage="1" showErrorMessage="1" sqref="D10:D13 D15 D17 D19 D21:D23" xr:uid="{12A41113-704D-4164-81E8-5F3A6950E828}">
      <formula1>validatie</formula1>
    </dataValidation>
  </dataValidations>
  <pageMargins left="0.7" right="0.7" top="0.75" bottom="0.75" header="0.3" footer="0.3"/>
  <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a95af40b-182f-41bd-8ced-349ee3bc9102">
      <UserInfo>
        <DisplayName/>
        <AccountId xsi:nil="true"/>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C231EA585BA3945ABC6948707F62E9D" ma:contentTypeVersion="13" ma:contentTypeDescription="Een nieuw document maken." ma:contentTypeScope="" ma:versionID="423affffcc534c6c4b96803ae44eb71c">
  <xsd:schema xmlns:xsd="http://www.w3.org/2001/XMLSchema" xmlns:xs="http://www.w3.org/2001/XMLSchema" xmlns:p="http://schemas.microsoft.com/office/2006/metadata/properties" xmlns:ns2="96876c81-f67d-477e-8aa6-3dae0b1896c4" xmlns:ns3="a95af40b-182f-41bd-8ced-349ee3bc9102" targetNamespace="http://schemas.microsoft.com/office/2006/metadata/properties" ma:root="true" ma:fieldsID="aea6c02beb96a6d2fb3b5c2f6364e398" ns2:_="" ns3:_="">
    <xsd:import namespace="96876c81-f67d-477e-8aa6-3dae0b1896c4"/>
    <xsd:import namespace="a95af40b-182f-41bd-8ced-349ee3bc910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876c81-f67d-477e-8aa6-3dae0b1896c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95af40b-182f-41bd-8ced-349ee3bc9102" elementFormDefault="qualified">
    <xsd:import namespace="http://schemas.microsoft.com/office/2006/documentManagement/types"/>
    <xsd:import namespace="http://schemas.microsoft.com/office/infopath/2007/PartnerControls"/>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62A05AF-C792-4B56-8B40-6986DA7C1ED6}"/>
</file>

<file path=customXml/itemProps2.xml><?xml version="1.0" encoding="utf-8"?>
<ds:datastoreItem xmlns:ds="http://schemas.openxmlformats.org/officeDocument/2006/customXml" ds:itemID="{70960664-33E1-4BDD-B889-E9224F9DA2BF}"/>
</file>

<file path=customXml/itemProps3.xml><?xml version="1.0" encoding="utf-8"?>
<ds:datastoreItem xmlns:ds="http://schemas.openxmlformats.org/officeDocument/2006/customXml" ds:itemID="{2A1EBFC0-CD78-4C9F-8352-760071E2629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Sybren Bosch</dc:creator>
  <cp:keywords/>
  <dc:description/>
  <cp:lastModifiedBy>Mirko van Vliet</cp:lastModifiedBy>
  <cp:revision/>
  <dcterms:created xsi:type="dcterms:W3CDTF">2021-10-05T14:45:38Z</dcterms:created>
  <dcterms:modified xsi:type="dcterms:W3CDTF">2022-02-08T16:09:43Z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0x010100AC231EA585BA3945ABC6948707F62E9D</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ies>
</file>